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3040" windowHeight="9195"/>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62913"/>
</workbook>
</file>

<file path=xl/calcChain.xml><?xml version="1.0" encoding="utf-8"?>
<calcChain xmlns="http://schemas.openxmlformats.org/spreadsheetml/2006/main">
  <c r="G28" i="3" l="1"/>
  <c r="G41" i="7" l="1"/>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42" i="7" l="1"/>
  <c r="G48" i="7" s="1"/>
  <c r="G45" i="7"/>
  <c r="G44" i="7"/>
  <c r="G43" i="7"/>
  <c r="G46" i="7" l="1"/>
  <c r="G47" i="7" s="1"/>
  <c r="G49" i="7" s="1"/>
  <c r="G9" i="1" l="1"/>
  <c r="G10" i="1"/>
  <c r="G11" i="1"/>
  <c r="G12" i="1"/>
  <c r="G13" i="1"/>
  <c r="G17" i="1"/>
  <c r="G18" i="1"/>
  <c r="G19" i="1"/>
  <c r="G20" i="1"/>
  <c r="G21" i="1"/>
  <c r="G22" i="1"/>
  <c r="G23" i="1"/>
  <c r="G27" i="1"/>
  <c r="G28" i="1"/>
  <c r="G29" i="1"/>
  <c r="G30" i="1"/>
  <c r="G31" i="1"/>
  <c r="G32" i="1"/>
  <c r="G33" i="1"/>
  <c r="G34" i="1"/>
  <c r="G38" i="1"/>
  <c r="G39" i="1"/>
  <c r="G40" i="1"/>
  <c r="G41" i="1"/>
  <c r="G42" i="1"/>
  <c r="G43" i="1"/>
  <c r="G44" i="1"/>
  <c r="G45" i="1"/>
  <c r="G46" i="1"/>
  <c r="G47" i="1"/>
  <c r="G48" i="1"/>
  <c r="G49" i="1"/>
  <c r="G50" i="1"/>
  <c r="G51" i="1"/>
  <c r="G52" i="1"/>
  <c r="G53" i="1"/>
  <c r="G54" i="1"/>
  <c r="G58" i="1"/>
  <c r="G59" i="1"/>
  <c r="G60" i="1"/>
  <c r="G61" i="1"/>
  <c r="G62" i="1"/>
  <c r="G63" i="1"/>
  <c r="G64" i="1"/>
  <c r="G65" i="1"/>
  <c r="G66" i="1"/>
  <c r="G67" i="1"/>
  <c r="G68" i="1"/>
  <c r="G72" i="1"/>
  <c r="G73" i="1"/>
  <c r="G74" i="1"/>
  <c r="G75" i="1"/>
  <c r="G76" i="1"/>
  <c r="G77" i="1"/>
  <c r="G78" i="1"/>
  <c r="G82" i="1"/>
  <c r="G83" i="1" s="1"/>
  <c r="E101" i="1" s="1"/>
  <c r="G86" i="1"/>
  <c r="G87" i="1"/>
  <c r="G88" i="1"/>
  <c r="G92" i="1"/>
  <c r="G93" i="1" s="1"/>
  <c r="E103" i="1" s="1"/>
  <c r="G14" i="1" l="1"/>
  <c r="E95" i="1" s="1"/>
  <c r="G79" i="1"/>
  <c r="E100" i="1" s="1"/>
  <c r="G89" i="1"/>
  <c r="E102" i="1" s="1"/>
  <c r="G55" i="1"/>
  <c r="E98" i="1" s="1"/>
  <c r="G69" i="1"/>
  <c r="E99" i="1" s="1"/>
  <c r="G35" i="1"/>
  <c r="E97" i="1" s="1"/>
  <c r="G24" i="1"/>
  <c r="E96" i="1" s="1"/>
  <c r="G10" i="8"/>
  <c r="E105" i="1" l="1"/>
  <c r="F8" i="4" s="1"/>
  <c r="G12" i="8"/>
  <c r="G11" i="8"/>
  <c r="E111" i="1" l="1"/>
  <c r="E108" i="1"/>
  <c r="E106" i="1"/>
  <c r="E107" i="1"/>
  <c r="G24" i="8"/>
  <c r="G25" i="8"/>
  <c r="G26" i="8"/>
  <c r="G23" i="8"/>
  <c r="G9" i="8"/>
  <c r="G13" i="8"/>
  <c r="G14" i="8"/>
  <c r="G8" i="8"/>
  <c r="G64" i="5"/>
  <c r="G42" i="5"/>
  <c r="G46" i="5"/>
  <c r="G50" i="5"/>
  <c r="G54" i="5"/>
  <c r="G58" i="5"/>
  <c r="G62" i="5"/>
  <c r="G39" i="5"/>
  <c r="G13" i="5"/>
  <c r="G17" i="5"/>
  <c r="G21" i="5"/>
  <c r="G25" i="5"/>
  <c r="G29" i="5"/>
  <c r="G33" i="5"/>
  <c r="B69" i="5"/>
  <c r="B68" i="5"/>
  <c r="G63" i="5"/>
  <c r="G61" i="5"/>
  <c r="G60" i="5"/>
  <c r="G59" i="5"/>
  <c r="G57" i="5"/>
  <c r="G56" i="5"/>
  <c r="G55" i="5"/>
  <c r="G53" i="5"/>
  <c r="G52" i="5"/>
  <c r="G51" i="5"/>
  <c r="G49" i="5"/>
  <c r="G48" i="5"/>
  <c r="G47" i="5"/>
  <c r="G45" i="5"/>
  <c r="G44" i="5"/>
  <c r="G43" i="5"/>
  <c r="G41" i="5"/>
  <c r="G40" i="5"/>
  <c r="G35" i="5"/>
  <c r="G34" i="5"/>
  <c r="G32" i="5"/>
  <c r="G31" i="5"/>
  <c r="G30" i="5"/>
  <c r="G28" i="5"/>
  <c r="G27" i="5"/>
  <c r="G26" i="5"/>
  <c r="G24" i="5"/>
  <c r="G23" i="5"/>
  <c r="G22" i="5"/>
  <c r="G20" i="5"/>
  <c r="G19" i="5"/>
  <c r="G18" i="5"/>
  <c r="G16" i="5"/>
  <c r="G15" i="5"/>
  <c r="G14" i="5"/>
  <c r="G12" i="5"/>
  <c r="G11" i="5"/>
  <c r="G10" i="5"/>
  <c r="B53" i="3"/>
  <c r="B52" i="3"/>
  <c r="B51" i="3"/>
  <c r="B50" i="3"/>
  <c r="B49" i="3"/>
  <c r="G42" i="3"/>
  <c r="G36" i="3"/>
  <c r="G25" i="3"/>
  <c r="G19" i="3"/>
  <c r="G9" i="3"/>
  <c r="G35" i="3"/>
  <c r="F111" i="9"/>
  <c r="F93" i="9"/>
  <c r="F97" i="9"/>
  <c r="F75" i="9"/>
  <c r="F79" i="9"/>
  <c r="F83" i="9"/>
  <c r="F57" i="9"/>
  <c r="F61" i="9"/>
  <c r="F65" i="9"/>
  <c r="F36" i="9"/>
  <c r="F40" i="9"/>
  <c r="F44" i="9"/>
  <c r="F48" i="9"/>
  <c r="F14" i="9"/>
  <c r="F18" i="9"/>
  <c r="F22" i="9"/>
  <c r="F26" i="9"/>
  <c r="F106" i="9"/>
  <c r="F102" i="9"/>
  <c r="F101" i="9"/>
  <c r="F96" i="9"/>
  <c r="F95" i="9"/>
  <c r="F94" i="9"/>
  <c r="F92" i="9"/>
  <c r="F91" i="9"/>
  <c r="F90" i="9"/>
  <c r="F89" i="9"/>
  <c r="F85" i="9"/>
  <c r="F84" i="9"/>
  <c r="F82" i="9"/>
  <c r="F81" i="9"/>
  <c r="F80" i="9"/>
  <c r="F78" i="9"/>
  <c r="F77" i="9"/>
  <c r="F76" i="9"/>
  <c r="F74" i="9"/>
  <c r="F73" i="9"/>
  <c r="F72" i="9"/>
  <c r="F71" i="9"/>
  <c r="F67" i="9"/>
  <c r="F66" i="9"/>
  <c r="F64" i="9"/>
  <c r="F63" i="9"/>
  <c r="F62" i="9"/>
  <c r="F60" i="9"/>
  <c r="F59" i="9"/>
  <c r="F58" i="9"/>
  <c r="F56" i="9"/>
  <c r="F55" i="9"/>
  <c r="F54" i="9"/>
  <c r="F53" i="9"/>
  <c r="F49" i="9"/>
  <c r="F47" i="9"/>
  <c r="F46" i="9"/>
  <c r="F45" i="9"/>
  <c r="F43" i="9"/>
  <c r="F42" i="9"/>
  <c r="F41" i="9"/>
  <c r="F39" i="9"/>
  <c r="F38" i="9"/>
  <c r="F37" i="9"/>
  <c r="F35" i="9"/>
  <c r="F34" i="9"/>
  <c r="F33" i="9"/>
  <c r="F32" i="9"/>
  <c r="F28" i="9"/>
  <c r="F27" i="9"/>
  <c r="F25" i="9"/>
  <c r="F24" i="9"/>
  <c r="F23" i="9"/>
  <c r="F21" i="9"/>
  <c r="F20" i="9"/>
  <c r="F19" i="9"/>
  <c r="F17" i="9"/>
  <c r="F16" i="9"/>
  <c r="F15" i="9"/>
  <c r="F13" i="9"/>
  <c r="F12" i="9"/>
  <c r="F11" i="9"/>
  <c r="F10" i="9"/>
  <c r="E109" i="1" l="1"/>
  <c r="E110" i="1" s="1"/>
  <c r="E112" i="1" s="1"/>
  <c r="F12" i="4"/>
  <c r="G27" i="8"/>
  <c r="F31" i="8" s="1"/>
  <c r="G15" i="8"/>
  <c r="G29" i="3"/>
  <c r="G24" i="3"/>
  <c r="G11" i="3"/>
  <c r="G18" i="3"/>
  <c r="G45" i="3"/>
  <c r="G10" i="3"/>
  <c r="G17" i="3"/>
  <c r="G27" i="3"/>
  <c r="G33" i="3"/>
  <c r="G34" i="3"/>
  <c r="G44" i="3"/>
  <c r="G15" i="3"/>
  <c r="G16" i="3"/>
  <c r="G26" i="3"/>
  <c r="G37" i="3"/>
  <c r="G41" i="3"/>
  <c r="G43" i="3"/>
  <c r="G23" i="3"/>
  <c r="G46" i="3"/>
  <c r="B103" i="1" l="1"/>
  <c r="B102" i="1"/>
  <c r="B101" i="1"/>
  <c r="B100" i="1"/>
  <c r="B99" i="1"/>
  <c r="B98" i="1"/>
  <c r="B97" i="1"/>
  <c r="B96" i="1"/>
  <c r="B95" i="1"/>
  <c r="F110" i="9" l="1"/>
  <c r="F112" i="9" s="1"/>
  <c r="D121" i="9" s="1"/>
  <c r="F107" i="9"/>
  <c r="D120" i="9" s="1"/>
  <c r="F103" i="9"/>
  <c r="D119" i="9" s="1"/>
  <c r="F86" i="9" l="1"/>
  <c r="D117" i="9" s="1"/>
  <c r="F29" i="9"/>
  <c r="D114" i="9" s="1"/>
  <c r="F68" i="9"/>
  <c r="D116" i="9" s="1"/>
  <c r="F50" i="9"/>
  <c r="D115" i="9" s="1"/>
  <c r="F98" i="9"/>
  <c r="D118" i="9" s="1"/>
  <c r="D123" i="9" l="1"/>
  <c r="F9" i="4" s="1"/>
  <c r="G36" i="5"/>
  <c r="E68" i="5" s="1"/>
  <c r="G65" i="5"/>
  <c r="E69" i="5" s="1"/>
  <c r="E71" i="5" l="1"/>
  <c r="F11" i="4" s="1"/>
  <c r="F30" i="8"/>
  <c r="F33" i="8" s="1"/>
  <c r="F22" i="4" s="1"/>
  <c r="F23" i="4" s="1"/>
  <c r="F24" i="4" s="1"/>
  <c r="F25" i="4" s="1"/>
  <c r="F34" i="8" l="1"/>
  <c r="F35" i="8" s="1"/>
  <c r="E77" i="5"/>
  <c r="E74" i="5"/>
  <c r="E73" i="5"/>
  <c r="E72" i="5"/>
  <c r="D126" i="9"/>
  <c r="D129" i="9"/>
  <c r="D124" i="9"/>
  <c r="D125" i="9"/>
  <c r="E75" i="5" l="1"/>
  <c r="E76" i="5" s="1"/>
  <c r="G47" i="3"/>
  <c r="F53" i="3" s="1"/>
  <c r="G38" i="3"/>
  <c r="G20" i="3"/>
  <c r="G12" i="3"/>
  <c r="F49" i="3" s="1"/>
  <c r="G30" i="3"/>
  <c r="F51" i="3" l="1"/>
  <c r="F50" i="3"/>
  <c r="F52" i="3"/>
  <c r="F55" i="3" l="1"/>
  <c r="F10" i="4" s="1"/>
  <c r="F13" i="4" s="1"/>
  <c r="F57" i="3" l="1"/>
  <c r="F58" i="3"/>
  <c r="F61" i="3"/>
  <c r="F56" i="3"/>
  <c r="F15" i="4"/>
  <c r="F16" i="4"/>
  <c r="F19" i="4"/>
  <c r="F14" i="4"/>
  <c r="F59" i="3" l="1"/>
  <c r="F60" i="3" s="1"/>
  <c r="F62" i="3" s="1"/>
  <c r="F17" i="4"/>
  <c r="F18" i="4" s="1"/>
  <c r="F20" i="4" s="1"/>
  <c r="F27" i="4" s="1"/>
  <c r="D127" i="9"/>
  <c r="D128" i="9" s="1"/>
  <c r="D130" i="9" s="1"/>
  <c r="E78" i="5"/>
</calcChain>
</file>

<file path=xl/comments1.xml><?xml version="1.0" encoding="utf-8"?>
<comments xmlns="http://schemas.openxmlformats.org/spreadsheetml/2006/main">
  <authors>
    <author>Ing. Vernaza</author>
  </authors>
  <commentList>
    <comment ref="A40"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<sst xmlns="http://schemas.openxmlformats.org/spreadsheetml/2006/main" count="982" uniqueCount="497">
  <si>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</si>
  <si>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</si>
  <si>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</si>
  <si>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</si>
  <si>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</si>
  <si>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</si>
  <si>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</si>
  <si>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</si>
  <si>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</si>
  <si>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</si>
  <si>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</si>
  <si>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</si>
  <si>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</si>
  <si>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</si>
  <si>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</si>
  <si>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</si>
  <si>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</si>
  <si>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</si>
  <si>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</si>
  <si>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</si>
  <si>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</si>
  <si>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</si>
  <si>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</si>
  <si>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</si>
  <si>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</si>
  <si>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</si>
  <si>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</si>
  <si>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</si>
  <si>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</si>
  <si>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</si>
  <si>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</si>
  <si>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</si>
  <si>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</si>
  <si>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</si>
  <si>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</si>
  <si>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</si>
  <si>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</si>
  <si>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</si>
  <si>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</si>
  <si>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</si>
  <si>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</si>
  <si>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</si>
  <si>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</si>
  <si>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</si>
  <si>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</si>
  <si>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</si>
  <si>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</si>
  <si>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</si>
  <si>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</si>
  <si>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</si>
  <si>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</si>
  <si>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</si>
  <si>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</si>
  <si>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</si>
  <si>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</si>
  <si>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</si>
  <si>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</si>
  <si>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</si>
  <si>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</si>
  <si>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</si>
  <si>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</si>
  <si>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</si>
  <si>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</si>
  <si>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</si>
  <si>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</si>
  <si>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</si>
  <si>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</si>
  <si>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ANEXO 3</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</si>
  <si>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</si>
  <si>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</si>
  <si>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</si>
  <si>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</si>
  <si>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</si>
  <si>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</si>
  <si>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</si>
  <si>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</si>
  <si>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</si>
  <si>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</si>
  <si>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</si>
  <si>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</si>
  <si>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</si>
  <si>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</si>
  <si>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</si>
  <si>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</si>
  <si>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</si>
  <si>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</si>
  <si>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</si>
  <si>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</si>
  <si>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</si>
  <si>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</si>
  <si>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</si>
  <si>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</si>
  <si>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</si>
  <si>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</si>
  <si>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</si>
  <si>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</si>
  <si>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</si>
  <si>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</si>
  <si>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</si>
  <si>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</si>
  <si>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</si>
  <si>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</si>
  <si>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</si>
  <si>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</si>
  <si>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</si>
  <si>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</si>
  <si>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</si>
  <si>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</si>
  <si>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</si>
  <si>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</si>
  <si>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</si>
  <si>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</si>
  <si>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</si>
  <si>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</si>
  <si>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</si>
  <si>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</si>
  <si>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</si>
  <si>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</si>
  <si>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</si>
  <si>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</si>
  <si>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</si>
  <si>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</si>
  <si>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</si>
  <si>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</si>
  <si>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</si>
  <si>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</si>
  <si>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</si>
  <si>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</si>
  <si>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</si>
  <si>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</si>
  <si>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</si>
  <si>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</si>
  <si>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</si>
  <si>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</si>
  <si>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</si>
  <si>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</si>
  <si>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</si>
  <si>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</si>
  <si>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</si>
  <si>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</si>
  <si>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</si>
  <si>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</si>
  <si>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</si>
  <si>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</si>
  <si>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</si>
  <si>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</si>
  <si>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</si>
  <si>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</si>
  <si>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</si>
  <si>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</si>
  <si>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</si>
  <si>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</si>
  <si>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</si>
  <si>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</si>
  <si>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</si>
  <si>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</si>
  <si>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</si>
  <si>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</si>
  <si>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</si>
  <si>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</si>
  <si>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</si>
  <si>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</si>
  <si>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</si>
  <si>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</si>
  <si>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</si>
  <si>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</si>
  <si>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</si>
  <si>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</si>
  <si>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</si>
  <si>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</si>
  <si>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</si>
  <si>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</si>
  <si>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</si>
  <si>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</si>
  <si>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</si>
  <si>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</si>
  <si>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</si>
  <si>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</si>
  <si>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</si>
  <si>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</si>
  <si>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</si>
  <si>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</si>
  <si>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</si>
  <si>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</si>
  <si>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</si>
  <si>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</si>
  <si>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</si>
  <si>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</si>
  <si>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</si>
  <si>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</si>
  <si>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</si>
  <si>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</si>
  <si>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</si>
  <si>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</si>
  <si>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</si>
  <si>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</si>
  <si>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</si>
  <si>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</si>
  <si>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</si>
  <si>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</si>
  <si>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</si>
  <si>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</si>
  <si>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</si>
  <si>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</si>
  <si>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</si>
  <si>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</si>
  <si>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</si>
  <si>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</si>
  <si>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</si>
  <si>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</si>
  <si>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</si>
  <si>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</si>
  <si>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</si>
  <si>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</si>
  <si>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</si>
  <si>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</si>
  <si>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</si>
  <si>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</si>
  <si>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</si>
  <si>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</si>
  <si>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</si>
  <si>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</si>
  <si>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</si>
  <si>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</si>
  <si>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</si>
  <si>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</si>
  <si>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</si>
  <si>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</si>
  <si>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</si>
  <si>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</si>
  <si>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</si>
  <si>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</si>
  <si>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</si>
  <si>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</si>
  <si>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</si>
  <si>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</si>
  <si>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</si>
  <si>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</si>
  <si>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</si>
  <si>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</si>
  <si>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</si>
  <si>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</si>
  <si>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</si>
  <si>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</si>
  <si>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</si>
  <si>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</si>
  <si>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</si>
  <si>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</si>
  <si>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</si>
  <si>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</si>
  <si>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</si>
  <si>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</si>
  <si>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</si>
  <si>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</si>
  <si>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</si>
  <si>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</si>
  <si>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</si>
  <si>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</si>
  <si>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</si>
  <si>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</si>
  <si>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</si>
  <si>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</si>
  <si>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</si>
  <si>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</si>
  <si>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</si>
  <si>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</si>
  <si>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</si>
  <si>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</si>
  <si>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</si>
  <si>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</si>
  <si>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</si>
  <si>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</si>
  <si>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</si>
  <si>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</si>
  <si>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</si>
  <si>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</si>
  <si>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</si>
  <si>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</si>
  <si>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</si>
  <si>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</si>
  <si>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</si>
  <si>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</si>
  <si>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</si>
  <si>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</si>
  <si>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</si>
  <si>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</si>
  <si>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</si>
  <si>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</si>
  <si>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</si>
  <si>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</si>
  <si>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</si>
  <si>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</si>
  <si>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</si>
  <si>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</si>
  <si>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</si>
  <si>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</si>
  <si>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</si>
  <si>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</si>
  <si>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</si>
  <si>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</si>
  <si>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</si>
  <si>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</si>
  <si>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</si>
  <si>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</si>
  <si>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</si>
  <si>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</si>
  <si>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</si>
  <si>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</si>
  <si>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</si>
  <si>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</si>
  <si>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</si>
  <si>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</si>
  <si>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</si>
  <si>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</si>
  <si>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</si>
  <si>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</si>
  <si>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</si>
  <si>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</si>
  <si>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</si>
  <si>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</si>
  <si>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</si>
  <si>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</si>
  <si>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</si>
  <si>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</si>
  <si>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</si>
  <si>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</si>
  <si>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</si>
  <si>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</si>
  <si>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</si>
  <si>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</si>
  <si>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</si>
  <si>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</si>
  <si>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</si>
  <si>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</si>
  <si>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</si>
  <si>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</si>
  <si>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</si>
  <si>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</si>
  <si>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</si>
  <si>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</si>
  <si>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</si>
  <si>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</si>
  <si>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</si>
  <si>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</si>
  <si>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</si>
  <si>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</si>
  <si>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</si>
  <si>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</si>
  <si>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</si>
  <si>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</si>
  <si>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</si>
  <si>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</si>
  <si>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</si>
  <si>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</si>
  <si>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</si>
  <si>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</si>
  <si>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</si>
  <si>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</si>
  <si>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</si>
  <si>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</si>
  <si>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</si>
  <si>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</si>
  <si>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</si>
  <si>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</si>
  <si>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</si>
  <si>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</si>
  <si>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</si>
  <si>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</si>
  <si>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</si>
  <si>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</si>
  <si>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</si>
  <si>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</si>
  <si>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</si>
  <si>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</si>
  <si>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</si>
  <si>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</si>
  <si>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</si>
  <si>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</si>
  <si>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</si>
  <si>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</si>
  <si>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</si>
  <si>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</si>
  <si>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</si>
  <si>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</si>
  <si>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</si>
  <si>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</si>
  <si>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</si>
  <si>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KG</t>
  </si>
  <si>
    <t>Reparación de piso en baldosa área de servidores.</t>
  </si>
  <si>
    <t>M2</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</si>
  <si>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</si>
  <si>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</si>
  <si>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</si>
  <si>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</si>
  <si>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</si>
  <si>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</si>
  <si>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</si>
  <si>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</si>
  <si>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</si>
  <si>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</si>
  <si>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</si>
  <si>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</si>
  <si>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</si>
  <si>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</si>
  <si>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</si>
  <si>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</si>
  <si>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</si>
  <si>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</si>
  <si>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</si>
  <si>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</si>
  <si>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</si>
  <si>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</si>
  <si>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</si>
  <si>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</si>
  <si>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</si>
  <si>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</si>
  <si>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</si>
  <si>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</si>
  <si>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</si>
  <si>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</si>
  <si>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</si>
  <si>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</si>
  <si>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</si>
  <si>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</si>
  <si>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</si>
  <si>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</si>
  <si>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</si>
  <si>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</si>
  <si>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</si>
  <si>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</si>
  <si>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</si>
  <si>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</si>
  <si>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</si>
  <si>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</si>
  <si>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</si>
  <si>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</si>
  <si>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</si>
  <si>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</si>
  <si>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</si>
  <si>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</si>
  <si>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</si>
  <si>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</si>
  <si>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</si>
  <si>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</si>
  <si>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</si>
  <si>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</si>
  <si>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</si>
  <si>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</si>
  <si>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</si>
  <si>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</si>
  <si>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</si>
  <si>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</si>
  <si>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</si>
  <si>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</si>
  <si>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</si>
  <si>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</si>
  <si>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</si>
  <si>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</si>
  <si>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</si>
  <si>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</si>
  <si>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</si>
  <si>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</si>
  <si>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</si>
  <si>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</si>
  <si>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</si>
  <si>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</si>
  <si>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</si>
  <si>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</si>
  <si>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</si>
  <si>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</si>
  <si>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</si>
  <si>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</si>
  <si>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</si>
  <si>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</si>
  <si>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</si>
  <si>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PRESUPUESTO OFICIAL</t>
  </si>
  <si>
    <t>QSFP40G BiDi Short-reach Transceiver (QSFP-40G-SR-BD=)</t>
  </si>
  <si>
    <t>40GBASE-CR4 Passive Copper Cable, 3m (QSFP-H40G-CU3M=)</t>
  </si>
  <si>
    <t xml:space="preserve">Switche 48 x 100MBASE-T and 1/10GBASE-T port host interfaces (RJ-45) and up to 6 QSFP+ 10/40 
Gigabit Ethernet fabric interfaces; FCoE support up to 30m with Category 6a and 7 cables Ref: Nexus 2000, 10GT FEX; 48x1/10T; 6x40G QSFP.  </t>
  </si>
  <si>
    <t xml:space="preserve">Switche Cisco Nexus 93180LC-EX Switch  Nexus 9300 Series, Upto 32p 40/50G OR 18p 100G.  INCLUYE: N93-LIC-PAK= N9300 License PAK Expansion
- N93-LAN1K9= LAN Enterprise License for Nexus 9300 Platform
- N9K-DCNM-PAK= N9000 DCNM License PAK Expansion
- DCNM-LAN-N93-K9= DCNM for LAN Advanced Edt. for Nexus 9300 switches - SWSS UPGRADES
</t>
  </si>
  <si>
    <t>Cable de cobre Categoría 6A Advanced MaTriX de 4 pares 23 AWG, U/UTP, clasificado baja emisión de humo, sin halógenos (LSZH IEC 60332-1), azul, Euro palet, 1000ft (305m).</t>
  </si>
  <si>
    <t>40GBASE Active Optical QSFP to 4SFP breakout Cable, 3m</t>
  </si>
  <si>
    <t>Category 6A  10Gig 26 AWG UTP Patch. Medidas pendientes definición
Cord with MaTriX Technology</t>
  </si>
  <si>
    <t>Rack PDU Vertical monitoreable trifásica, voltaje 208V, con mínimo conectores de salida: (16) 5-20R (12) C13 (2) C19. Potencia mínima 5kVA se requiere que la toma de conexión sea NEMA L14-30P. Deben permitir monitoreo en protocolos como SNMP, TCP/IP.</t>
  </si>
  <si>
    <t>Rack PDU Vertical monitoreable trifásica, voltaje 208V, con mínimo conectores de salida: (16) 5-20R (12) C13 (2) C19. Potencia mínima 5.7 kVA se requiere que la toma de conexión sea NEMA L14-30P. Deben permitir monitoreo en protocolos como SNMP, TCP/IP.</t>
  </si>
  <si>
    <t>Gabinete para Comunicaciones 42U tamaño entre 750 mm a 800 mm de ancho y con una profundidad entre  1070mm y 1100 mm., Color Negro. Debe incluir dedos organizadores verticales posteriores</t>
  </si>
  <si>
    <t>Gabinete para Servidores 42U tamaño 600mm de ancho y con una profundidad entre  1070mm y 1100 mm, Color Negro. Debe incluir dedos organizadores verticales posteriores</t>
  </si>
  <si>
    <t xml:space="preserve">Kit de contención antiderrames debe incluir:   6 unidades de Absorbente  granulado  (1  Kg), 4 Barreras  absorbentes  (7,7  cm  diámetro  x  3  m  de  long), 6  Barreras  absorbentes  (7,7  cm  diámetro  x  1.20  m  de  long), 24  Bolsas  industriales  rojas  (70  cm  x  1m)  con  amarre  plástico, 1  Chaleco  reflectivo  o  traje  Tyvek  A35  blanco, 1  Gafas  de  seguridad  marca  Jackson, 3 galones de Desengrasante  biodegradable  certificado, 2  pares de Guantes  de  nitrilo  de  13”  con  recubrimiento interno, 1  Linterna  recargable, 2  Caneca  plástica  azul  con  tapa  de  seguridad  (55  gal), 2  Masilla  epóxica  Rally  (50  g), 140  Paños  absorbentes  (15  x  18  cm), 2  Recogedor  plástico  de  mano elaborado en un material antichispas, 2  Respirador  de  gases  y  vapores  línea  económica doble  cartucho, 1  Cinta  de  señalización  (50  m), 2  Pala  antichispas  naranja retrácti, 10  Tacos  de  madera, 2  Chaleco  reflectivo, 1  Martillo  de  caucho. </t>
  </si>
  <si>
    <t>Suministro e instalacion de un sistema de acceso a la terraza de condensadoras ubicadas en el antepecho del edificio de las tic. el sistema de gradas metalicas exteriores debe incluir pasamanos  de 11/2",cl 20 con tres lineas horizontales, sistema de aterrizamiento de la estructura, puerta de acceso y enmallado de seguridad perimetral en malla galvanizada 21/2",  cl 12, con tuberia galvanizada de 11/2" . para fijacion de la estructura se debe utilizar varillas estructurales certificadas grado 7. incluye pintura anticorrosiva y pintura de acabado opaco, mínimo 2 capas finales. los escalones deben poseer cinta de demarcación del escalon acorde a los requerimiento del reglamento de construccion colombiano nsr-10, la escalera debe proveer de sus  huellas y contrahuellas y  descansos por piso,  con piso tipo alfajor 3 mm y la estructura base construida en vigas y columnas  de tuberia  rectangular estructural, PTS 250*250*6 y  HEA 200 aseguradas a la estructura de concreto existente mediante platinas min 20*20 cm con 4 anclajes, estructura y teja  tipo upvc, 2mm,   para cubierta, zapata combinada en concreto de 3000 psi de 30 cm de peralte, la escalera es un todo desde el primer piso hasta la terraza.</t>
  </si>
  <si>
    <t>Suministro e instalación de plataformas metálicas en vigas IPS, para apoyos de condensadora y pasillos de mantenimiento en malla tipo industrial, incluye pintura., incluye anclaje lateral, soportes de neopreno en las bases.</t>
  </si>
  <si>
    <t>Suministro implementación, integración y puesta a punto del Sistema de administración, gestión y monitoreo del Centro de Datos (DCIM), incluye licencia y capacidad para el numero de nodos igual a los equipos a suminstrar con la solucion. mInimo se requiere una solucion para 50 nodos. El valor aquí establecido debe incluir todos los servicios necesarios para la configuración, arranque y puesta en operación del sistema y sus respectivos contratos de Soporte en sitio con un tiempo de atención de 7x24x4 Horas</t>
  </si>
  <si>
    <t>Suministro e instalacion de puerta cortafuego,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</si>
  <si>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instalacion de ventana en vidrio corta fuego laminado para contención de 90 minutos minimo,  0.70 m de alto y 1,50 m de largo, (tipo visor). Debe permitir aislar el calor y el humo. se debe hacer entrega a la universidad de la certificación de construcción bajo los lineamientos de la norma din iso 12543-1.</t>
  </si>
  <si>
    <r>
      <t xml:space="preserve">Suministro e instalación de baranda metálica en tubo </t>
    </r>
    <r>
      <rPr>
        <i/>
        <sz val="11"/>
        <rFont val="Century Schoolbook"/>
        <family val="1"/>
      </rPr>
      <t>galvanizado</t>
    </r>
    <r>
      <rPr>
        <sz val="11"/>
        <rFont val="Century Schoolbook"/>
        <family val="1"/>
      </rPr>
      <t xml:space="preserve"> D = 11/2", con tubo interno de 1" incluye pintura H=40 cm</t>
    </r>
  </si>
  <si>
    <t>Suministro e instlación de punto hidráulico en el área de  Servidores.</t>
  </si>
  <si>
    <t>Cables de poder para Equipos activos con conector C14-C13, la cantidad enunciada debera ajustarse por el proveedor al momento de la adjudicación. Longitudes variables entre 30, 50 y 80 cm</t>
  </si>
  <si>
    <t>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</si>
</sst>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 #,##0_-;\-&quot;$&quot;\ * #,##0_-;_-&quot;$&quot;\ * &quot;-&quot;_-;_-@_-"/>
    <numFmt numFmtId="164" formatCode="_-&quot;$&quot;* #,##0.00_-;\-&quot;$&quot;* #,##0.00_-;_-&quot;$&quot;* &quot;-&quot;??_-;_-@_-"/>
    <numFmt numFmtId="165" formatCode="_(* #,##0_);_(* \(#,##0\);_(* &quot;-&quot;_);_(@_)"/>
    <numFmt numFmtId="166" formatCode="_(&quot;$&quot;* #,##0.00_);_(&quot;$&quot;* \(#,##0.00\);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_-;\-&quot;$&quot;* #,##0_-;_-&quot;$&quot;* &quot;-&quot;??_-;_-@_-"/>
    <numFmt numFmtId="175" formatCode="[$USD]\ #,##0"/>
    <numFmt numFmtId="176" formatCode="_-[$USD]\ * #,##0_-;\-[$USD]\ * #,##0_-;_-[$USD]\ * &quot;-&quot;_-;_-@_-"/>
    <numFmt numFmtId="177" formatCode="_ &quot;$&quot;\ * #,##0.00_ ;_ &quot;$&quot;\ * \-#,##0.00_ ;_ &quot;$&quot;\ * &quot;-&quot;??_ ;_ @_ "/>
    <numFmt numFmtId="178" formatCode="&quot;$&quot;\ #,##0"/>
    <numFmt numFmtId="179" formatCode="_([$$-240A]\ * #,##0_);_([$$-240A]\ * \(#,##0\);_([$$-240A]\ * &quot;-&quot;??_);_(@_)"/>
    <numFmt numFmtId="180" formatCode="_(&quot;$&quot;\ * #,##0.00_);_(&quot;$&quot;\ * \(#,##0.00\);_(&quot;$&quot;\ * &quot;-&quot;??_);_(@_)"/>
    <numFmt numFmtId="181" formatCode="_-&quot;$&quot;* #,##0.0_-;\-&quot;$&quot;* #,##0.0_-;_-&quot;$&quot;* &quot;-&quot;??_-;_-@_-"/>
    <numFmt numFmtId="182" formatCode="#,##0.00;[Red]#,##0.00"/>
  </numFmts>
  <fonts count="55">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
      <sz val="11"/>
      <color theme="1"/>
      <name val="Arial"/>
      <family val="2"/>
    </font>
    <font>
      <b/>
      <sz val="11"/>
      <name val="Arial"/>
      <family val="2"/>
    </font>
    <font>
      <b/>
      <sz val="12"/>
      <name val="Arial"/>
      <family val="2"/>
    </font>
    <font>
      <i/>
      <sz val="11"/>
      <name val="Century Schoolbook"/>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4" fontId="38" fillId="0" borderId="0" applyFont="0" applyFill="0" applyBorder="0" applyAlignment="0" applyProtection="0"/>
    <xf numFmtId="42" fontId="38" fillId="0" borderId="0" applyFont="0" applyFill="0" applyBorder="0" applyAlignment="0" applyProtection="0"/>
    <xf numFmtId="177" fontId="1" fillId="0" borderId="0" applyFont="0" applyFill="0" applyBorder="0" applyAlignment="0" applyProtection="0"/>
    <xf numFmtId="180" fontId="38" fillId="0" borderId="0" applyFont="0" applyFill="0" applyBorder="0" applyAlignment="0" applyProtection="0"/>
    <xf numFmtId="9" fontId="38" fillId="0" borderId="0" applyFont="0" applyFill="0" applyBorder="0" applyAlignment="0" applyProtection="0"/>
  </cellStyleXfs>
  <cellXfs count="447">
    <xf numFmtId="0" fontId="0" fillId="0" borderId="0" xfId="0"/>
    <xf numFmtId="0" fontId="0" fillId="0" borderId="0" xfId="0"/>
    <xf numFmtId="0" fontId="39" fillId="0" borderId="0" xfId="0" applyFont="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5" borderId="13" xfId="81" applyFont="1" applyFill="1" applyBorder="1" applyAlignment="1">
      <alignment horizontal="centerContinuous" vertical="center" wrapText="1"/>
    </xf>
    <xf numFmtId="170" fontId="42" fillId="25" borderId="13" xfId="78" applyNumberFormat="1" applyFont="1" applyFill="1" applyBorder="1" applyAlignment="1">
      <alignment horizontal="centerContinuous" vertical="center" wrapText="1"/>
    </xf>
    <xf numFmtId="170" fontId="42" fillId="25"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6" borderId="0" xfId="98" applyFont="1" applyFill="1"/>
    <xf numFmtId="0" fontId="44" fillId="0" borderId="0" xfId="0" applyFont="1" applyAlignment="1">
      <alignment horizontal="center" vertical="center"/>
    </xf>
    <xf numFmtId="0" fontId="42" fillId="28"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5" borderId="13" xfId="80" applyFont="1" applyFill="1" applyBorder="1" applyAlignment="1" applyProtection="1">
      <alignment horizontal="center" vertical="center"/>
      <protection locked="0"/>
    </xf>
    <xf numFmtId="49" fontId="42" fillId="25" borderId="13" xfId="80" applyNumberFormat="1" applyFont="1" applyFill="1" applyBorder="1" applyAlignment="1" applyProtection="1">
      <alignment horizontal="center" vertical="center"/>
      <protection locked="0"/>
    </xf>
    <xf numFmtId="168" fontId="42" fillId="25" borderId="13" xfId="76" applyNumberFormat="1" applyFont="1" applyFill="1" applyBorder="1" applyAlignment="1" applyProtection="1">
      <alignment horizontal="center" vertical="center"/>
      <protection locked="0"/>
    </xf>
    <xf numFmtId="49" fontId="43" fillId="25"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5"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8" borderId="13" xfId="80" applyFont="1" applyFill="1" applyBorder="1" applyAlignment="1" applyProtection="1">
      <alignment horizontal="center" vertical="center"/>
      <protection locked="0"/>
    </xf>
    <xf numFmtId="49" fontId="42" fillId="28" borderId="13" xfId="80" applyNumberFormat="1" applyFont="1" applyFill="1" applyBorder="1" applyAlignment="1" applyProtection="1">
      <alignment horizontal="center" vertical="center"/>
      <protection locked="0"/>
    </xf>
    <xf numFmtId="168" fontId="42" fillId="28" borderId="13" xfId="76" applyNumberFormat="1" applyFont="1" applyFill="1" applyBorder="1" applyAlignment="1" applyProtection="1">
      <alignment horizontal="center" vertical="center"/>
      <protection locked="0"/>
    </xf>
    <xf numFmtId="168" fontId="43" fillId="28" borderId="13" xfId="76" applyNumberFormat="1" applyFont="1" applyFill="1" applyBorder="1" applyAlignment="1" applyProtection="1">
      <alignment horizontal="center" vertical="center"/>
      <protection locked="0"/>
    </xf>
    <xf numFmtId="49" fontId="43" fillId="28"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0" fontId="39" fillId="0" borderId="0" xfId="0" applyFont="1" applyAlignment="1">
      <alignment horizontal="center"/>
    </xf>
    <xf numFmtId="0" fontId="39" fillId="0" borderId="0" xfId="0" applyFont="1" applyAlignment="1">
      <alignment horizontal="center" vertical="center" wrapText="1"/>
    </xf>
    <xf numFmtId="174" fontId="39" fillId="0" borderId="0" xfId="103" applyNumberFormat="1" applyFont="1" applyAlignment="1">
      <alignment horizontal="center" vertical="center"/>
    </xf>
    <xf numFmtId="174"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5" borderId="13" xfId="80" applyFont="1" applyFill="1" applyBorder="1" applyAlignment="1" applyProtection="1">
      <alignment horizontal="center" vertical="center" wrapText="1"/>
      <protection locked="0"/>
    </xf>
    <xf numFmtId="0" fontId="39" fillId="0" borderId="0" xfId="0" applyFont="1" applyAlignment="1">
      <alignment vertical="center"/>
    </xf>
    <xf numFmtId="175" fontId="42" fillId="0" borderId="0" xfId="0" applyNumberFormat="1" applyFont="1"/>
    <xf numFmtId="169" fontId="39" fillId="0" borderId="0" xfId="0" applyNumberFormat="1" applyFont="1"/>
    <xf numFmtId="169" fontId="43" fillId="0" borderId="0" xfId="0" applyNumberFormat="1" applyFont="1" applyFill="1"/>
    <xf numFmtId="169" fontId="39" fillId="0" borderId="0" xfId="0" applyNumberFormat="1" applyFont="1" applyFill="1"/>
    <xf numFmtId="176"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0" fontId="42" fillId="27" borderId="36" xfId="101" applyFont="1" applyFill="1" applyBorder="1" applyAlignment="1"/>
    <xf numFmtId="0" fontId="42" fillId="27"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6" borderId="11" xfId="104" applyFont="1" applyFill="1" applyBorder="1" applyAlignment="1" applyProtection="1">
      <alignment horizontal="right" vertical="center"/>
      <protection locked="0"/>
    </xf>
    <xf numFmtId="42" fontId="42" fillId="26" borderId="39" xfId="104" applyFont="1" applyFill="1" applyBorder="1" applyAlignment="1" applyProtection="1">
      <alignment horizontal="right" vertical="center"/>
      <protection locked="0"/>
    </xf>
    <xf numFmtId="42" fontId="42" fillId="27" borderId="11" xfId="104" applyFont="1" applyFill="1" applyBorder="1" applyAlignment="1" applyProtection="1">
      <alignment horizontal="right" vertical="center"/>
      <protection locked="0"/>
    </xf>
    <xf numFmtId="42" fontId="42" fillId="27"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8"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8"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5"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5" fontId="42" fillId="0" borderId="0" xfId="0" applyNumberFormat="1" applyFont="1" applyFill="1"/>
    <xf numFmtId="0" fontId="42" fillId="25" borderId="16" xfId="80" applyFont="1" applyFill="1" applyBorder="1" applyAlignment="1" applyProtection="1">
      <alignment horizontal="center" vertical="center" wrapText="1"/>
      <protection locked="0"/>
    </xf>
    <xf numFmtId="175"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5" borderId="42" xfId="81" applyFont="1" applyFill="1" applyBorder="1" applyAlignment="1">
      <alignment horizontal="centerContinuous" vertical="center" wrapText="1"/>
    </xf>
    <xf numFmtId="170" fontId="42" fillId="25" borderId="42" xfId="78" applyNumberFormat="1" applyFont="1" applyFill="1" applyBorder="1" applyAlignment="1">
      <alignment horizontal="center" vertical="center" wrapText="1"/>
    </xf>
    <xf numFmtId="0" fontId="42" fillId="25"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39" fillId="0" borderId="12" xfId="0" applyFont="1" applyBorder="1"/>
    <xf numFmtId="179" fontId="43" fillId="0" borderId="12" xfId="0" applyNumberFormat="1" applyFont="1" applyFill="1" applyBorder="1" applyAlignment="1">
      <alignment vertical="center"/>
    </xf>
    <xf numFmtId="179" fontId="43" fillId="26" borderId="12" xfId="0" applyNumberFormat="1" applyFont="1" applyFill="1" applyBorder="1" applyAlignment="1">
      <alignment horizontal="center" vertical="center"/>
    </xf>
    <xf numFmtId="179" fontId="43" fillId="0" borderId="12" xfId="0" applyNumberFormat="1" applyFont="1" applyBorder="1" applyAlignment="1">
      <alignment horizontal="center" vertical="center"/>
    </xf>
    <xf numFmtId="179" fontId="43" fillId="0" borderId="12" xfId="0" applyNumberFormat="1" applyFont="1" applyBorder="1" applyAlignment="1">
      <alignment vertical="center"/>
    </xf>
    <xf numFmtId="179" fontId="43" fillId="26" borderId="12" xfId="0" applyNumberFormat="1" applyFont="1" applyFill="1" applyBorder="1" applyAlignment="1">
      <alignment vertical="center"/>
    </xf>
    <xf numFmtId="179" fontId="42" fillId="0" borderId="12" xfId="0" applyNumberFormat="1" applyFont="1" applyBorder="1" applyAlignment="1">
      <alignment vertical="center"/>
    </xf>
    <xf numFmtId="42" fontId="40" fillId="0" borderId="0" xfId="104" applyFont="1" applyFill="1" applyBorder="1"/>
    <xf numFmtId="0" fontId="39" fillId="0" borderId="0" xfId="0" applyFont="1" applyAlignment="1">
      <alignment vertical="center" wrapText="1"/>
    </xf>
    <xf numFmtId="0" fontId="43" fillId="0" borderId="0" xfId="98" applyFont="1" applyBorder="1"/>
    <xf numFmtId="0" fontId="43" fillId="26" borderId="0" xfId="98" applyFont="1" applyFill="1" applyBorder="1"/>
    <xf numFmtId="170" fontId="42" fillId="28" borderId="16" xfId="78" applyNumberFormat="1" applyFont="1" applyFill="1" applyBorder="1" applyAlignment="1">
      <alignment horizontal="centerContinuous" vertical="center" wrapText="1"/>
    </xf>
    <xf numFmtId="168" fontId="42" fillId="28"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5"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5"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8" fontId="39" fillId="0" borderId="13" xfId="0" applyNumberFormat="1" applyFont="1" applyFill="1" applyBorder="1" applyAlignment="1">
      <alignment vertical="center"/>
    </xf>
    <xf numFmtId="0" fontId="42" fillId="25" borderId="13" xfId="0" applyNumberFormat="1" applyFont="1" applyFill="1" applyBorder="1" applyAlignment="1">
      <alignment horizontal="center" vertical="center"/>
    </xf>
    <xf numFmtId="0" fontId="42" fillId="25" borderId="13" xfId="0" applyFont="1" applyFill="1" applyBorder="1" applyAlignment="1">
      <alignment horizontal="center" vertical="center" wrapText="1"/>
    </xf>
    <xf numFmtId="0" fontId="42" fillId="25" borderId="13" xfId="0" applyFont="1" applyFill="1" applyBorder="1" applyAlignment="1">
      <alignment horizontal="center" vertical="center"/>
    </xf>
    <xf numFmtId="0" fontId="43" fillId="25" borderId="13" xfId="0" applyNumberFormat="1" applyFont="1" applyFill="1" applyBorder="1" applyAlignment="1">
      <alignment horizontal="center" vertical="center"/>
    </xf>
    <xf numFmtId="0" fontId="42" fillId="25" borderId="13" xfId="0" applyFont="1" applyFill="1" applyBorder="1" applyAlignment="1">
      <alignment vertical="center" wrapText="1"/>
    </xf>
    <xf numFmtId="1" fontId="42" fillId="25" borderId="13" xfId="0" applyNumberFormat="1" applyFont="1" applyFill="1" applyBorder="1" applyAlignment="1">
      <alignment horizontal="center" vertical="center"/>
    </xf>
    <xf numFmtId="173" fontId="42" fillId="25" borderId="13" xfId="0" applyNumberFormat="1" applyFont="1" applyFill="1" applyBorder="1" applyAlignment="1">
      <alignment vertical="center"/>
    </xf>
    <xf numFmtId="1" fontId="42" fillId="25" borderId="16" xfId="0" applyNumberFormat="1" applyFont="1" applyFill="1" applyBorder="1" applyAlignment="1">
      <alignment horizontal="center" vertical="center"/>
    </xf>
    <xf numFmtId="175" fontId="39" fillId="0" borderId="0" xfId="0" applyNumberFormat="1" applyFont="1"/>
    <xf numFmtId="178" fontId="40" fillId="0" borderId="13" xfId="0" applyNumberFormat="1" applyFont="1" applyFill="1" applyBorder="1" applyAlignment="1">
      <alignment vertical="center"/>
    </xf>
    <xf numFmtId="178" fontId="40" fillId="0" borderId="13" xfId="0" applyNumberFormat="1" applyFont="1" applyFill="1" applyBorder="1" applyAlignment="1">
      <alignment horizontal="right" vertical="center"/>
    </xf>
    <xf numFmtId="178" fontId="39" fillId="0" borderId="0" xfId="0" applyNumberFormat="1" applyFont="1"/>
    <xf numFmtId="178" fontId="42" fillId="25" borderId="13" xfId="0" applyNumberFormat="1" applyFont="1" applyFill="1" applyBorder="1" applyAlignment="1">
      <alignment horizontal="center" vertical="center"/>
    </xf>
    <xf numFmtId="178" fontId="39" fillId="0" borderId="34" xfId="0" applyNumberFormat="1" applyFont="1" applyFill="1" applyBorder="1" applyAlignment="1">
      <alignment vertical="center"/>
    </xf>
    <xf numFmtId="178" fontId="39" fillId="0" borderId="34" xfId="0" applyNumberFormat="1" applyFont="1" applyBorder="1" applyAlignment="1">
      <alignment vertical="center"/>
    </xf>
    <xf numFmtId="178" fontId="39" fillId="0" borderId="35" xfId="0" applyNumberFormat="1" applyFont="1" applyBorder="1" applyAlignment="1">
      <alignment vertical="center"/>
    </xf>
    <xf numFmtId="178" fontId="42" fillId="25" borderId="13" xfId="0" applyNumberFormat="1" applyFont="1" applyFill="1" applyBorder="1" applyAlignment="1">
      <alignment vertical="center"/>
    </xf>
    <xf numFmtId="178" fontId="39" fillId="0" borderId="0" xfId="0" applyNumberFormat="1" applyFont="1" applyFill="1" applyBorder="1"/>
    <xf numFmtId="178" fontId="39" fillId="0" borderId="0" xfId="0" applyNumberFormat="1" applyFont="1" applyFill="1" applyBorder="1" applyAlignment="1">
      <alignment horizontal="center"/>
    </xf>
    <xf numFmtId="178" fontId="42" fillId="0" borderId="0" xfId="77" applyNumberFormat="1" applyFont="1" applyFill="1" applyBorder="1" applyAlignment="1" applyProtection="1">
      <alignment horizontal="right" vertical="center"/>
      <protection locked="0"/>
    </xf>
    <xf numFmtId="0" fontId="42" fillId="29" borderId="13" xfId="81" applyFont="1" applyFill="1" applyBorder="1" applyAlignment="1">
      <alignment horizontal="centerContinuous" vertical="center" wrapText="1"/>
    </xf>
    <xf numFmtId="49" fontId="42" fillId="29" borderId="13" xfId="80" applyNumberFormat="1" applyFont="1" applyFill="1" applyBorder="1" applyAlignment="1" applyProtection="1">
      <alignment horizontal="center" vertical="center"/>
      <protection locked="0"/>
    </xf>
    <xf numFmtId="42" fontId="43" fillId="0" borderId="0" xfId="104" applyFont="1" applyFill="1"/>
    <xf numFmtId="42" fontId="42" fillId="29" borderId="13" xfId="104" applyFont="1" applyFill="1" applyBorder="1" applyAlignment="1">
      <alignment horizontal="center" vertical="center" wrapText="1"/>
    </xf>
    <xf numFmtId="42" fontId="42" fillId="29"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9"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79" fontId="39" fillId="0" borderId="0" xfId="0" applyNumberFormat="1" applyFont="1" applyFill="1" applyBorder="1"/>
    <xf numFmtId="49" fontId="42" fillId="28"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9" borderId="13" xfId="104" applyFont="1" applyFill="1" applyBorder="1" applyAlignment="1">
      <alignment horizontal="center" vertical="center"/>
    </xf>
    <xf numFmtId="178" fontId="39" fillId="0" borderId="17" xfId="0" applyNumberFormat="1" applyFont="1" applyFill="1" applyBorder="1" applyAlignment="1">
      <alignment horizontal="center"/>
    </xf>
    <xf numFmtId="178" fontId="39" fillId="0" borderId="17" xfId="0" applyNumberFormat="1" applyFont="1" applyFill="1" applyBorder="1"/>
    <xf numFmtId="178" fontId="42" fillId="0" borderId="13" xfId="104" applyNumberFormat="1" applyFont="1" applyFill="1" applyBorder="1" applyAlignment="1" applyProtection="1">
      <alignment vertical="center"/>
      <protection locked="0"/>
    </xf>
    <xf numFmtId="49" fontId="42" fillId="25" borderId="13" xfId="80" applyNumberFormat="1" applyFont="1" applyFill="1" applyBorder="1" applyAlignment="1" applyProtection="1">
      <alignment vertical="center"/>
      <protection locked="0"/>
    </xf>
    <xf numFmtId="0" fontId="42" fillId="24" borderId="13" xfId="81" applyFont="1" applyFill="1" applyBorder="1" applyAlignment="1">
      <alignment horizontal="center" vertical="center" wrapText="1"/>
    </xf>
    <xf numFmtId="178"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8" fontId="39" fillId="0" borderId="17" xfId="0" applyNumberFormat="1" applyFont="1" applyFill="1" applyBorder="1" applyAlignment="1">
      <alignment vertical="center"/>
    </xf>
    <xf numFmtId="0" fontId="42" fillId="25" borderId="20" xfId="80" applyFont="1" applyFill="1" applyBorder="1" applyAlignment="1" applyProtection="1">
      <alignment vertical="center" wrapText="1"/>
      <protection locked="0"/>
    </xf>
    <xf numFmtId="0" fontId="42" fillId="25" borderId="18" xfId="80" applyFont="1" applyFill="1" applyBorder="1" applyAlignment="1" applyProtection="1">
      <alignment vertical="center" wrapText="1"/>
      <protection locked="0"/>
    </xf>
    <xf numFmtId="0" fontId="42" fillId="25"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39" fillId="0" borderId="28" xfId="0" applyFont="1" applyBorder="1"/>
    <xf numFmtId="0" fontId="39" fillId="0" borderId="44" xfId="0" applyFont="1" applyBorder="1"/>
    <xf numFmtId="0" fontId="39" fillId="0" borderId="48" xfId="0" applyFont="1" applyBorder="1"/>
    <xf numFmtId="179" fontId="42" fillId="0" borderId="48" xfId="0" applyNumberFormat="1" applyFont="1" applyBorder="1" applyAlignment="1">
      <alignment vertical="center"/>
    </xf>
    <xf numFmtId="179" fontId="42" fillId="0" borderId="48" xfId="0" applyNumberFormat="1" applyFont="1" applyBorder="1" applyAlignment="1">
      <alignment horizontal="center" vertical="center"/>
    </xf>
    <xf numFmtId="179" fontId="42" fillId="0" borderId="46" xfId="0" applyNumberFormat="1" applyFont="1" applyBorder="1" applyAlignment="1">
      <alignment horizontal="center" vertical="center"/>
    </xf>
    <xf numFmtId="0" fontId="39" fillId="0" borderId="10" xfId="0" applyFont="1" applyBorder="1"/>
    <xf numFmtId="179" fontId="42" fillId="0" borderId="11" xfId="0" applyNumberFormat="1" applyFont="1" applyBorder="1" applyAlignment="1">
      <alignment horizontal="center" vertical="center"/>
    </xf>
    <xf numFmtId="0" fontId="39" fillId="0" borderId="27" xfId="0" applyFont="1" applyBorder="1"/>
    <xf numFmtId="179" fontId="42" fillId="0" borderId="28" xfId="0" applyNumberFormat="1" applyFont="1" applyBorder="1" applyAlignment="1">
      <alignment vertical="center"/>
    </xf>
    <xf numFmtId="179" fontId="42" fillId="0" borderId="28" xfId="0" applyNumberFormat="1" applyFont="1" applyBorder="1" applyAlignment="1">
      <alignment horizontal="center" vertical="center"/>
    </xf>
    <xf numFmtId="179"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7" borderId="51" xfId="104" applyFont="1" applyFill="1" applyBorder="1" applyAlignment="1" applyProtection="1">
      <alignment horizontal="right" vertical="center"/>
      <protection locked="0"/>
    </xf>
    <xf numFmtId="0" fontId="42" fillId="27" borderId="38" xfId="101" applyFont="1" applyFill="1" applyBorder="1" applyAlignment="1"/>
    <xf numFmtId="49" fontId="42" fillId="27" borderId="26" xfId="101" applyNumberFormat="1" applyFont="1" applyFill="1" applyBorder="1" applyAlignment="1"/>
    <xf numFmtId="9" fontId="42" fillId="27" borderId="12" xfId="107" applyFont="1" applyFill="1" applyBorder="1" applyAlignment="1"/>
    <xf numFmtId="9" fontId="42" fillId="27" borderId="37" xfId="107" applyFont="1" applyFill="1" applyBorder="1" applyAlignment="1">
      <alignment horizontal="center"/>
    </xf>
    <xf numFmtId="9" fontId="42" fillId="27" borderId="38" xfId="107" applyFont="1" applyFill="1" applyBorder="1" applyAlignment="1">
      <alignment horizontal="center"/>
    </xf>
    <xf numFmtId="9" fontId="42" fillId="27" borderId="36" xfId="107" applyFont="1" applyFill="1" applyBorder="1" applyAlignment="1">
      <alignment horizontal="center"/>
    </xf>
    <xf numFmtId="0" fontId="42" fillId="26" borderId="0" xfId="98" applyFont="1" applyFill="1" applyBorder="1" applyAlignment="1"/>
    <xf numFmtId="42" fontId="42" fillId="26" borderId="46" xfId="104" applyFont="1" applyFill="1" applyBorder="1" applyAlignment="1" applyProtection="1">
      <alignment horizontal="right" vertical="center"/>
      <protection locked="0"/>
    </xf>
    <xf numFmtId="0" fontId="42" fillId="27" borderId="55" xfId="101" applyFont="1" applyFill="1" applyBorder="1" applyAlignment="1"/>
    <xf numFmtId="9" fontId="42" fillId="27" borderId="56" xfId="107" applyFont="1" applyFill="1" applyBorder="1" applyAlignment="1">
      <alignment horizontal="center"/>
    </xf>
    <xf numFmtId="42" fontId="42" fillId="27" borderId="57" xfId="104" applyFont="1" applyFill="1" applyBorder="1" applyAlignment="1" applyProtection="1">
      <alignment horizontal="right" vertical="center"/>
      <protection locked="0"/>
    </xf>
    <xf numFmtId="49" fontId="42" fillId="27" borderId="16" xfId="101" applyNumberFormat="1" applyFont="1" applyFill="1" applyBorder="1" applyAlignment="1"/>
    <xf numFmtId="49" fontId="42" fillId="27" borderId="20" xfId="101" applyNumberFormat="1" applyFont="1" applyFill="1" applyBorder="1" applyAlignment="1"/>
    <xf numFmtId="9" fontId="42" fillId="27" borderId="58" xfId="107" applyFont="1" applyFill="1" applyBorder="1" applyAlignment="1"/>
    <xf numFmtId="42" fontId="42" fillId="27" borderId="18" xfId="104" applyFont="1" applyFill="1" applyBorder="1" applyAlignment="1" applyProtection="1">
      <alignment horizontal="right" vertical="center"/>
      <protection locked="0"/>
    </xf>
    <xf numFmtId="0" fontId="43" fillId="26" borderId="38" xfId="99" applyFont="1" applyFill="1" applyBorder="1" applyAlignment="1">
      <alignment vertical="center" wrapText="1"/>
    </xf>
    <xf numFmtId="0" fontId="43" fillId="26" borderId="26" xfId="99" applyFont="1" applyFill="1" applyBorder="1" applyAlignment="1">
      <alignment vertical="center" wrapText="1"/>
    </xf>
    <xf numFmtId="0" fontId="43" fillId="26" borderId="21" xfId="99" applyFont="1" applyFill="1" applyBorder="1" applyAlignment="1">
      <alignment vertical="center" wrapText="1"/>
    </xf>
    <xf numFmtId="0" fontId="42" fillId="26" borderId="59" xfId="98" applyFont="1" applyFill="1" applyBorder="1" applyAlignment="1" applyProtection="1"/>
    <xf numFmtId="0" fontId="42" fillId="26" borderId="60" xfId="98" applyFont="1" applyFill="1" applyBorder="1" applyAlignment="1" applyProtection="1"/>
    <xf numFmtId="0" fontId="42" fillId="26" borderId="49" xfId="98" applyFont="1" applyFill="1" applyBorder="1" applyAlignment="1" applyProtection="1"/>
    <xf numFmtId="0" fontId="42" fillId="26" borderId="22" xfId="98" applyFont="1" applyFill="1" applyBorder="1" applyAlignment="1" applyProtection="1"/>
    <xf numFmtId="0" fontId="42" fillId="26" borderId="21" xfId="98" applyFont="1" applyFill="1" applyBorder="1" applyAlignment="1" applyProtection="1"/>
    <xf numFmtId="0" fontId="42" fillId="26" borderId="19" xfId="98" applyFont="1" applyFill="1" applyBorder="1" applyAlignment="1" applyProtection="1"/>
    <xf numFmtId="0" fontId="43" fillId="26" borderId="45" xfId="99" applyFont="1" applyFill="1" applyBorder="1" applyAlignment="1">
      <alignment vertical="center" wrapText="1"/>
    </xf>
    <xf numFmtId="0" fontId="42" fillId="26" borderId="59" xfId="98" applyFont="1" applyFill="1" applyBorder="1" applyAlignment="1" applyProtection="1">
      <alignment vertical="center"/>
    </xf>
    <xf numFmtId="0" fontId="39" fillId="0" borderId="0" xfId="0" applyFont="1"/>
    <xf numFmtId="164" fontId="39" fillId="0" borderId="0" xfId="0" applyNumberFormat="1" applyFont="1"/>
    <xf numFmtId="0" fontId="39" fillId="0" borderId="0" xfId="0" applyFont="1"/>
    <xf numFmtId="0" fontId="51" fillId="0" borderId="12" xfId="0" applyFont="1" applyBorder="1" applyAlignment="1">
      <alignment wrapText="1"/>
    </xf>
    <xf numFmtId="0" fontId="51" fillId="0" borderId="40" xfId="0" applyFont="1" applyBorder="1" applyAlignment="1">
      <alignment horizontal="justify" vertical="center" wrapText="1"/>
    </xf>
    <xf numFmtId="49" fontId="50" fillId="0" borderId="13" xfId="80" applyNumberFormat="1" applyFont="1" applyFill="1" applyBorder="1" applyAlignment="1" applyProtection="1">
      <alignment horizontal="left" vertical="center" wrapText="1"/>
      <protection locked="0"/>
    </xf>
    <xf numFmtId="0" fontId="51" fillId="0" borderId="13" xfId="0" applyFont="1" applyBorder="1" applyAlignment="1">
      <alignment wrapText="1"/>
    </xf>
    <xf numFmtId="0" fontId="50" fillId="0" borderId="16" xfId="80" applyFont="1" applyFill="1" applyBorder="1" applyAlignment="1" applyProtection="1">
      <alignment horizontal="center" vertical="center"/>
      <protection locked="0"/>
    </xf>
    <xf numFmtId="0" fontId="50" fillId="0" borderId="12" xfId="80" applyFont="1" applyFill="1" applyBorder="1" applyAlignment="1" applyProtection="1">
      <alignment horizontal="left" vertical="center" wrapText="1"/>
      <protection locked="0"/>
    </xf>
    <xf numFmtId="168" fontId="50" fillId="0" borderId="12" xfId="76" applyNumberFormat="1" applyFont="1" applyFill="1" applyBorder="1" applyAlignment="1" applyProtection="1">
      <alignment horizontal="center" vertical="center"/>
      <protection locked="0"/>
    </xf>
    <xf numFmtId="49" fontId="50" fillId="0" borderId="12" xfId="80" applyNumberFormat="1" applyFont="1" applyFill="1" applyBorder="1" applyAlignment="1" applyProtection="1">
      <alignment horizontal="center" vertical="center"/>
      <protection locked="0"/>
    </xf>
    <xf numFmtId="164" fontId="50" fillId="0" borderId="12" xfId="103" applyFont="1" applyFill="1" applyBorder="1" applyAlignment="1" applyProtection="1">
      <alignment horizontal="right" vertical="center"/>
      <protection locked="0"/>
    </xf>
    <xf numFmtId="42" fontId="50" fillId="0" borderId="13" xfId="104" applyFont="1" applyFill="1" applyBorder="1" applyAlignment="1" applyProtection="1">
      <alignment horizontal="right" vertical="center"/>
      <protection locked="0"/>
    </xf>
    <xf numFmtId="0" fontId="50" fillId="0" borderId="13" xfId="80" applyFont="1" applyFill="1" applyBorder="1" applyAlignment="1" applyProtection="1">
      <alignment horizontal="center" vertical="center"/>
      <protection locked="0"/>
    </xf>
    <xf numFmtId="168" fontId="50" fillId="0" borderId="40" xfId="76" applyNumberFormat="1" applyFont="1" applyFill="1" applyBorder="1" applyAlignment="1" applyProtection="1">
      <alignment horizontal="center" vertical="center"/>
      <protection locked="0"/>
    </xf>
    <xf numFmtId="49" fontId="50" fillId="0" borderId="40" xfId="80" applyNumberFormat="1" applyFont="1" applyFill="1" applyBorder="1" applyAlignment="1" applyProtection="1">
      <alignment horizontal="center" vertical="center"/>
      <protection locked="0"/>
    </xf>
    <xf numFmtId="42" fontId="50" fillId="0" borderId="40" xfId="104" applyFont="1" applyFill="1" applyBorder="1" applyAlignment="1" applyProtection="1">
      <alignment horizontal="right" vertical="center"/>
      <protection locked="0"/>
    </xf>
    <xf numFmtId="164" fontId="50" fillId="0" borderId="40" xfId="103" applyFont="1" applyFill="1" applyBorder="1" applyAlignment="1" applyProtection="1">
      <alignment horizontal="right" vertical="center"/>
      <protection locked="0"/>
    </xf>
    <xf numFmtId="0" fontId="50" fillId="0" borderId="13" xfId="80" applyFont="1" applyFill="1" applyBorder="1" applyAlignment="1" applyProtection="1">
      <alignment horizontal="left" vertical="center" wrapText="1"/>
      <protection locked="0"/>
    </xf>
    <xf numFmtId="168" fontId="50" fillId="0" borderId="13" xfId="76" applyNumberFormat="1" applyFont="1" applyFill="1" applyBorder="1" applyAlignment="1" applyProtection="1">
      <alignment horizontal="center" vertical="center"/>
      <protection locked="0"/>
    </xf>
    <xf numFmtId="49" fontId="50" fillId="0" borderId="13" xfId="80" applyNumberFormat="1" applyFont="1" applyFill="1" applyBorder="1" applyAlignment="1" applyProtection="1">
      <alignment horizontal="center" vertical="center"/>
      <protection locked="0"/>
    </xf>
    <xf numFmtId="164" fontId="50" fillId="0" borderId="13" xfId="103" applyFont="1" applyFill="1" applyBorder="1" applyAlignment="1" applyProtection="1">
      <alignment horizontal="right" vertical="center"/>
      <protection locked="0"/>
    </xf>
    <xf numFmtId="176" fontId="52" fillId="0" borderId="13" xfId="80" applyNumberFormat="1" applyFont="1" applyFill="1" applyBorder="1" applyAlignment="1" applyProtection="1">
      <alignment horizontal="right" vertical="center"/>
      <protection locked="0"/>
    </xf>
    <xf numFmtId="0" fontId="52" fillId="25" borderId="13" xfId="81" applyFont="1" applyFill="1" applyBorder="1" applyAlignment="1">
      <alignment horizontal="centerContinuous" vertical="center" wrapText="1"/>
    </xf>
    <xf numFmtId="169" fontId="53" fillId="0" borderId="13" xfId="77" applyNumberFormat="1" applyFont="1" applyFill="1" applyBorder="1" applyAlignment="1" applyProtection="1">
      <alignment horizontal="right" vertical="center"/>
      <protection locked="0"/>
    </xf>
    <xf numFmtId="42" fontId="53" fillId="0" borderId="13" xfId="104" applyFont="1" applyFill="1" applyBorder="1" applyAlignment="1" applyProtection="1">
      <alignment horizontal="right" vertical="center"/>
      <protection locked="0"/>
    </xf>
    <xf numFmtId="0" fontId="50" fillId="0" borderId="23" xfId="80" applyFont="1" applyFill="1" applyBorder="1" applyAlignment="1" applyProtection="1">
      <alignment horizontal="center" vertical="center"/>
      <protection locked="0"/>
    </xf>
    <xf numFmtId="0" fontId="50" fillId="0" borderId="37" xfId="80" applyFont="1" applyFill="1" applyBorder="1" applyAlignment="1" applyProtection="1">
      <alignment horizontal="left" vertical="center" wrapText="1"/>
      <protection locked="0"/>
    </xf>
    <xf numFmtId="49" fontId="50" fillId="0" borderId="37" xfId="80" applyNumberFormat="1" applyFont="1" applyFill="1" applyBorder="1" applyAlignment="1" applyProtection="1">
      <alignment horizontal="left" vertical="center" wrapText="1"/>
      <protection locked="0"/>
    </xf>
    <xf numFmtId="168" fontId="50" fillId="0" borderId="37" xfId="76" applyNumberFormat="1" applyFont="1" applyFill="1" applyBorder="1" applyAlignment="1" applyProtection="1">
      <alignment horizontal="center" vertical="center"/>
      <protection locked="0"/>
    </xf>
    <xf numFmtId="49" fontId="50" fillId="0" borderId="37" xfId="80" applyNumberFormat="1" applyFont="1" applyFill="1" applyBorder="1" applyAlignment="1" applyProtection="1">
      <alignment horizontal="center" vertical="center"/>
      <protection locked="0"/>
    </xf>
    <xf numFmtId="42" fontId="50" fillId="0" borderId="37" xfId="104" applyFont="1" applyFill="1" applyBorder="1" applyAlignment="1" applyProtection="1">
      <alignment horizontal="right" vertical="center"/>
      <protection locked="0"/>
    </xf>
    <xf numFmtId="164" fontId="50" fillId="0" borderId="37" xfId="103" applyFont="1" applyFill="1" applyBorder="1" applyAlignment="1" applyProtection="1">
      <alignment horizontal="right" vertical="center"/>
      <protection locked="0"/>
    </xf>
    <xf numFmtId="170" fontId="52" fillId="25" borderId="13" xfId="78" applyNumberFormat="1" applyFont="1" applyFill="1" applyBorder="1" applyAlignment="1">
      <alignment horizontal="centerContinuous" vertical="center" wrapText="1"/>
    </xf>
    <xf numFmtId="170" fontId="52" fillId="25" borderId="13" xfId="78" applyNumberFormat="1" applyFont="1" applyFill="1" applyBorder="1" applyAlignment="1">
      <alignment horizontal="center" vertical="center" wrapText="1"/>
    </xf>
    <xf numFmtId="49" fontId="50" fillId="26" borderId="13" xfId="80" applyNumberFormat="1" applyFont="1" applyFill="1" applyBorder="1" applyAlignment="1" applyProtection="1">
      <alignment horizontal="left" vertical="center" wrapText="1"/>
      <protection locked="0"/>
    </xf>
    <xf numFmtId="49" fontId="43" fillId="26" borderId="13" xfId="80" applyNumberFormat="1" applyFont="1" applyFill="1" applyBorder="1" applyAlignment="1" applyProtection="1">
      <alignment horizontal="justify" vertical="center" wrapText="1"/>
      <protection locked="0"/>
    </xf>
    <xf numFmtId="49" fontId="43" fillId="26" borderId="16" xfId="80" applyNumberFormat="1" applyFont="1" applyFill="1" applyBorder="1" applyAlignment="1" applyProtection="1">
      <alignment horizontal="center" vertical="center"/>
      <protection locked="0"/>
    </xf>
    <xf numFmtId="0" fontId="39" fillId="0" borderId="12" xfId="0" applyFont="1" applyBorder="1" applyAlignment="1">
      <alignment horizontal="center" vertical="center"/>
    </xf>
    <xf numFmtId="49" fontId="43" fillId="26" borderId="13" xfId="80" applyNumberFormat="1" applyFont="1" applyFill="1" applyBorder="1" applyAlignment="1" applyProtection="1">
      <alignment horizontal="justify" vertical="center"/>
      <protection locked="0"/>
    </xf>
    <xf numFmtId="0" fontId="39" fillId="0" borderId="0" xfId="0" applyFont="1"/>
    <xf numFmtId="174" fontId="43" fillId="0" borderId="13" xfId="103" applyNumberFormat="1" applyFont="1" applyFill="1" applyBorder="1" applyAlignment="1" applyProtection="1">
      <alignment horizontal="center" vertical="center"/>
      <protection locked="0"/>
    </xf>
    <xf numFmtId="181" fontId="43" fillId="0" borderId="13" xfId="103" applyNumberFormat="1" applyFont="1" applyFill="1" applyBorder="1" applyAlignment="1" applyProtection="1">
      <alignment horizontal="center" vertical="center"/>
      <protection locked="0"/>
    </xf>
    <xf numFmtId="0" fontId="43" fillId="0" borderId="12" xfId="0" applyFont="1" applyFill="1" applyBorder="1" applyAlignment="1">
      <alignment vertical="center" wrapText="1"/>
    </xf>
    <xf numFmtId="0" fontId="39" fillId="0" borderId="12" xfId="0" applyFont="1" applyFill="1" applyBorder="1" applyAlignment="1">
      <alignment horizontal="justify" vertical="center"/>
    </xf>
    <xf numFmtId="49" fontId="43" fillId="0" borderId="48" xfId="80" applyNumberFormat="1" applyFont="1" applyFill="1" applyBorder="1" applyAlignment="1" applyProtection="1">
      <alignment horizontal="left" vertical="center" wrapText="1"/>
      <protection locked="0"/>
    </xf>
    <xf numFmtId="0" fontId="50" fillId="0" borderId="48" xfId="0" applyFont="1" applyFill="1" applyBorder="1" applyAlignment="1">
      <alignment horizontal="center" vertical="center"/>
    </xf>
    <xf numFmtId="179" fontId="43" fillId="0" borderId="48" xfId="0" applyNumberFormat="1" applyFont="1" applyFill="1" applyBorder="1" applyAlignment="1">
      <alignment vertical="center"/>
    </xf>
    <xf numFmtId="0" fontId="50" fillId="0" borderId="10" xfId="0" applyFont="1" applyBorder="1" applyAlignment="1">
      <alignment horizontal="center"/>
    </xf>
    <xf numFmtId="182" fontId="43" fillId="0" borderId="12" xfId="76" applyNumberFormat="1" applyFont="1" applyFill="1" applyBorder="1" applyAlignment="1" applyProtection="1">
      <alignment horizontal="center" vertical="center"/>
      <protection locked="0"/>
    </xf>
    <xf numFmtId="0" fontId="43" fillId="0" borderId="12" xfId="0" applyFont="1" applyBorder="1" applyAlignment="1">
      <alignment vertical="center" wrapText="1"/>
    </xf>
    <xf numFmtId="0" fontId="43" fillId="0" borderId="12" xfId="0" applyFont="1" applyBorder="1" applyAlignment="1">
      <alignment horizontal="center" vertical="center"/>
    </xf>
    <xf numFmtId="2" fontId="43" fillId="0" borderId="10" xfId="80" applyNumberFormat="1" applyFont="1" applyFill="1" applyBorder="1" applyAlignment="1" applyProtection="1">
      <alignment horizontal="center" vertical="center"/>
      <protection locked="0"/>
    </xf>
    <xf numFmtId="0" fontId="43" fillId="0" borderId="12" xfId="0" applyFont="1" applyFill="1" applyBorder="1" applyAlignment="1">
      <alignment horizontal="center" vertical="center"/>
    </xf>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68" fontId="43" fillId="0" borderId="19" xfId="76" applyNumberFormat="1" applyFont="1" applyBorder="1" applyAlignment="1" applyProtection="1">
      <alignment horizontal="center" vertical="center"/>
      <protection locked="0"/>
    </xf>
    <xf numFmtId="0" fontId="43" fillId="0" borderId="27" xfId="80" applyFont="1" applyFill="1" applyBorder="1" applyAlignment="1" applyProtection="1">
      <alignment horizontal="center" vertical="center"/>
      <protection locked="0"/>
    </xf>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42" fontId="39" fillId="0" borderId="0" xfId="0" applyNumberFormat="1" applyFont="1" applyFill="1" applyBorder="1"/>
    <xf numFmtId="1" fontId="42" fillId="27" borderId="50" xfId="101" applyNumberFormat="1" applyFont="1" applyFill="1" applyBorder="1" applyAlignment="1" applyProtection="1">
      <alignment horizontal="center" vertical="center" wrapText="1"/>
      <protection locked="0"/>
    </xf>
    <xf numFmtId="1" fontId="42" fillId="27" borderId="52" xfId="101" applyNumberFormat="1" applyFont="1" applyFill="1" applyBorder="1" applyAlignment="1" applyProtection="1">
      <alignment horizontal="center" vertical="center" wrapText="1"/>
      <protection locked="0"/>
    </xf>
    <xf numFmtId="1" fontId="42" fillId="27" borderId="17" xfId="101" applyNumberFormat="1" applyFont="1" applyFill="1" applyBorder="1" applyAlignment="1" applyProtection="1">
      <alignment horizontal="center" vertical="center" wrapText="1"/>
      <protection locked="0"/>
    </xf>
    <xf numFmtId="1" fontId="42" fillId="27" borderId="53" xfId="101" applyNumberFormat="1" applyFont="1" applyFill="1" applyBorder="1" applyAlignment="1" applyProtection="1">
      <alignment horizontal="center" vertical="center" wrapText="1"/>
      <protection locked="0"/>
    </xf>
    <xf numFmtId="1" fontId="42" fillId="27" borderId="23" xfId="101" applyNumberFormat="1" applyFont="1" applyFill="1" applyBorder="1" applyAlignment="1" applyProtection="1">
      <alignment horizontal="center" vertical="center" wrapText="1"/>
      <protection locked="0"/>
    </xf>
    <xf numFmtId="1" fontId="42" fillId="27"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7" borderId="13" xfId="98" applyFont="1" applyFill="1" applyBorder="1" applyAlignment="1">
      <alignment horizontal="center"/>
    </xf>
    <xf numFmtId="1" fontId="42" fillId="27" borderId="30" xfId="101" applyNumberFormat="1" applyFont="1" applyFill="1" applyBorder="1" applyAlignment="1" applyProtection="1">
      <alignment horizontal="center" vertical="center" wrapText="1"/>
      <protection locked="0"/>
    </xf>
    <xf numFmtId="1" fontId="42" fillId="27" borderId="0" xfId="101" applyNumberFormat="1" applyFont="1" applyFill="1" applyBorder="1" applyAlignment="1" applyProtection="1">
      <alignment horizontal="center" vertical="center" wrapText="1"/>
      <protection locked="0"/>
    </xf>
    <xf numFmtId="1" fontId="42" fillId="27" borderId="32" xfId="101" applyNumberFormat="1" applyFont="1" applyFill="1" applyBorder="1" applyAlignment="1" applyProtection="1">
      <alignment horizontal="center" vertical="center" wrapText="1"/>
      <protection locked="0"/>
    </xf>
    <xf numFmtId="0" fontId="43" fillId="0" borderId="0" xfId="0" applyFont="1" applyFill="1"/>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0" fontId="40" fillId="0" borderId="0" xfId="0" applyFont="1" applyAlignment="1">
      <alignment horizontal="center" vertical="center"/>
    </xf>
    <xf numFmtId="0" fontId="42" fillId="25" borderId="42"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2" xfId="0" applyFont="1" applyFill="1" applyBorder="1" applyAlignment="1">
      <alignment horizontal="center" vertical="center" wrapText="1"/>
    </xf>
    <xf numFmtId="0" fontId="42" fillId="25" borderId="40" xfId="0" applyFont="1" applyFill="1" applyBorder="1" applyAlignment="1">
      <alignment horizontal="center" vertical="center" wrapText="1"/>
    </xf>
    <xf numFmtId="178" fontId="42" fillId="25" borderId="42" xfId="0" applyNumberFormat="1" applyFont="1" applyFill="1" applyBorder="1" applyAlignment="1">
      <alignment horizontal="center" vertical="center" wrapText="1"/>
    </xf>
    <xf numFmtId="178" fontId="42" fillId="25" borderId="4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1" fillId="25" borderId="16" xfId="0" applyNumberFormat="1" applyFont="1" applyFill="1" applyBorder="1" applyAlignment="1">
      <alignment vertical="center"/>
    </xf>
    <xf numFmtId="0" fontId="41" fillId="25" borderId="20" xfId="0" applyNumberFormat="1" applyFont="1" applyFill="1" applyBorder="1" applyAlignment="1">
      <alignment vertical="center"/>
    </xf>
    <xf numFmtId="0" fontId="41" fillId="25" borderId="18" xfId="0" applyNumberFormat="1" applyFont="1" applyFill="1" applyBorder="1" applyAlignment="1">
      <alignment vertical="center"/>
    </xf>
    <xf numFmtId="0" fontId="41" fillId="25" borderId="13" xfId="0" applyNumberFormat="1" applyFont="1" applyFill="1" applyBorder="1" applyAlignment="1">
      <alignment vertical="center"/>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4" fillId="0" borderId="0" xfId="0" applyFont="1" applyAlignment="1">
      <alignment horizontal="center" vertical="center"/>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42" fillId="0" borderId="0" xfId="0" applyFont="1" applyAlignment="1">
      <alignment horizontal="center"/>
    </xf>
    <xf numFmtId="49" fontId="42" fillId="30" borderId="16" xfId="80" applyNumberFormat="1" applyFont="1" applyFill="1" applyBorder="1" applyAlignment="1" applyProtection="1">
      <alignment horizontal="center" vertical="center" wrapText="1"/>
      <protection locked="0"/>
    </xf>
    <xf numFmtId="49" fontId="42" fillId="30" borderId="20" xfId="80" applyNumberFormat="1" applyFont="1" applyFill="1" applyBorder="1" applyAlignment="1" applyProtection="1">
      <alignment horizontal="center" vertical="center" wrapText="1"/>
      <protection locked="0"/>
    </xf>
    <xf numFmtId="49" fontId="42" fillId="30" borderId="18" xfId="80" applyNumberFormat="1" applyFont="1" applyFill="1" applyBorder="1" applyAlignment="1" applyProtection="1">
      <alignment horizontal="center" vertical="center" wrapText="1"/>
      <protection locked="0"/>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0" fontId="42" fillId="0" borderId="0" xfId="0" applyFont="1" applyFill="1" applyAlignment="1">
      <alignment horizontal="center" vertical="center" wrapText="1"/>
    </xf>
    <xf numFmtId="0" fontId="53" fillId="0" borderId="16" xfId="80" applyFont="1" applyFill="1" applyBorder="1" applyAlignment="1" applyProtection="1">
      <alignment horizontal="right" vertical="center"/>
      <protection locked="0"/>
    </xf>
    <xf numFmtId="0" fontId="53" fillId="0" borderId="20" xfId="80" applyFont="1" applyFill="1" applyBorder="1" applyAlignment="1" applyProtection="1">
      <alignment horizontal="right" vertical="center"/>
      <protection locked="0"/>
    </xf>
    <xf numFmtId="0" fontId="53" fillId="0" borderId="18" xfId="80" applyFont="1" applyFill="1" applyBorder="1" applyAlignment="1" applyProtection="1">
      <alignment horizontal="right" vertical="center"/>
      <protection locked="0"/>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xf numFmtId="0" fontId="52" fillId="0" borderId="16" xfId="80" applyFont="1" applyFill="1" applyBorder="1" applyAlignment="1" applyProtection="1">
      <alignment horizontal="right" vertical="center"/>
      <protection locked="0"/>
    </xf>
    <xf numFmtId="0" fontId="52" fillId="0" borderId="20" xfId="80" applyFont="1" applyFill="1" applyBorder="1" applyAlignment="1" applyProtection="1">
      <alignment horizontal="right" vertical="center"/>
      <protection locked="0"/>
    </xf>
    <xf numFmtId="0" fontId="52" fillId="0" borderId="18" xfId="80" applyFont="1" applyFill="1" applyBorder="1" applyAlignment="1" applyProtection="1">
      <alignment horizontal="right" vertical="center"/>
      <protection locked="0"/>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1415517</xdr:colOff>
      <xdr:row>0</xdr:row>
      <xdr:rowOff>0</xdr:rowOff>
    </xdr:from>
    <xdr:to>
      <xdr:col>6</xdr:col>
      <xdr:colOff>1505228</xdr:colOff>
      <xdr:row>5</xdr:row>
      <xdr:rowOff>12564</xdr:rowOff>
    </xdr:to>
    <xdr:pic>
      <xdr:nvPicPr>
        <xdr:cNvPr id="4" name="Imagen 3" descr="Resultado de imagen para logo universidad del cauc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34864" y="0"/>
          <a:ext cx="1509438" cy="1488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254000</xdr:colOff>
      <xdr:row>0</xdr:row>
      <xdr:rowOff>50426</xdr:rowOff>
    </xdr:from>
    <xdr:to>
      <xdr:col>6</xdr:col>
      <xdr:colOff>382308</xdr:colOff>
      <xdr:row>5</xdr:row>
      <xdr:rowOff>44518</xdr:rowOff>
    </xdr:to>
    <xdr:pic>
      <xdr:nvPicPr>
        <xdr:cNvPr id="4" name="Imagen 3" descr="Resultado de imagen para logo universidad del cau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1385" y="50426"/>
          <a:ext cx="1294102" cy="1218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13" zoomScale="95" zoomScaleNormal="95" workbookViewId="0">
      <selection activeCell="B35" sqref="B35"/>
    </sheetView>
  </sheetViews>
  <sheetFormatPr baseColWidth="10" defaultColWidth="11.42578125" defaultRowHeight="14.25"/>
  <cols>
    <col min="1" max="1" width="17" style="39" customWidth="1"/>
    <col min="2" max="3" width="30.7109375" style="39" customWidth="1"/>
    <col min="4" max="4" width="53" style="39" customWidth="1"/>
    <col min="5" max="6" width="20.7109375" style="39" customWidth="1"/>
    <col min="7" max="7" width="23.5703125" style="39" customWidth="1"/>
    <col min="8" max="16384" width="11.42578125" style="39"/>
  </cols>
  <sheetData>
    <row r="1" spans="1:7" s="34" customFormat="1" ht="15">
      <c r="A1" s="38"/>
      <c r="B1" s="374" t="s">
        <v>118</v>
      </c>
      <c r="C1" s="374"/>
      <c r="D1" s="374"/>
      <c r="E1" s="374"/>
      <c r="F1" s="374"/>
      <c r="G1" s="39"/>
    </row>
    <row r="2" spans="1:7" s="34" customFormat="1" ht="15">
      <c r="A2" s="38"/>
      <c r="B2" s="374" t="s">
        <v>475</v>
      </c>
      <c r="C2" s="374"/>
      <c r="D2" s="374"/>
      <c r="E2" s="374"/>
      <c r="F2" s="374"/>
      <c r="G2" s="39"/>
    </row>
    <row r="3" spans="1:7" s="34" customFormat="1" ht="15">
      <c r="A3" s="38"/>
      <c r="B3" s="374" t="s">
        <v>121</v>
      </c>
      <c r="C3" s="374"/>
      <c r="D3" s="374"/>
      <c r="E3" s="374"/>
      <c r="F3" s="374"/>
      <c r="G3" s="39"/>
    </row>
    <row r="4" spans="1:7" s="34" customFormat="1" ht="22.5" customHeight="1">
      <c r="A4" s="38"/>
      <c r="B4" s="374" t="s">
        <v>120</v>
      </c>
      <c r="C4" s="374"/>
      <c r="D4" s="374"/>
      <c r="E4" s="374"/>
      <c r="F4" s="374"/>
      <c r="G4" s="39"/>
    </row>
    <row r="5" spans="1:7" s="34" customFormat="1" ht="52.5" customHeight="1">
      <c r="A5" s="41" t="s">
        <v>67</v>
      </c>
      <c r="B5" s="375" t="s">
        <v>69</v>
      </c>
      <c r="C5" s="375"/>
      <c r="D5" s="375"/>
      <c r="E5" s="375"/>
      <c r="F5" s="375"/>
      <c r="G5" s="39"/>
    </row>
    <row r="6" spans="1:7" ht="15" thickBot="1">
      <c r="B6" s="40"/>
      <c r="C6" s="40"/>
      <c r="D6" s="40"/>
      <c r="E6" s="40"/>
      <c r="F6" s="40"/>
    </row>
    <row r="7" spans="1:7" ht="15.75" thickBot="1">
      <c r="B7" s="376" t="s">
        <v>73</v>
      </c>
      <c r="C7" s="376"/>
      <c r="D7" s="376"/>
      <c r="E7" s="376"/>
      <c r="F7" s="127" t="s">
        <v>396</v>
      </c>
    </row>
    <row r="8" spans="1:7" ht="16.5" customHeight="1">
      <c r="B8" s="295" t="s">
        <v>74</v>
      </c>
      <c r="C8" s="296"/>
      <c r="D8" s="297"/>
      <c r="E8" s="292"/>
      <c r="F8" s="139">
        <f>+'Infraestructura Fisica'!E105</f>
        <v>189009198</v>
      </c>
    </row>
    <row r="9" spans="1:7" ht="16.5" customHeight="1">
      <c r="B9" s="298" t="s">
        <v>347</v>
      </c>
      <c r="C9" s="299"/>
      <c r="D9" s="300"/>
      <c r="E9" s="294"/>
      <c r="F9" s="138">
        <f>+'Infraestructura Eléctrica'!D123</f>
        <v>157956214.85349602</v>
      </c>
    </row>
    <row r="10" spans="1:7" ht="15" customHeight="1">
      <c r="B10" s="298" t="s">
        <v>466</v>
      </c>
      <c r="C10" s="299"/>
      <c r="D10" s="300"/>
      <c r="E10" s="293"/>
      <c r="F10" s="138">
        <f>+'Equipos - Seguridad - Racks'!F55</f>
        <v>1561061258</v>
      </c>
    </row>
    <row r="11" spans="1:7" ht="15" customHeight="1">
      <c r="B11" s="298" t="s">
        <v>204</v>
      </c>
      <c r="C11" s="299"/>
      <c r="D11" s="300"/>
      <c r="E11" s="293"/>
      <c r="F11" s="138">
        <f>+'Sistema de Detección-Extinción'!E71</f>
        <v>179074017</v>
      </c>
    </row>
    <row r="12" spans="1:7" ht="15" customHeight="1">
      <c r="B12" s="298" t="s">
        <v>465</v>
      </c>
      <c r="C12" s="299"/>
      <c r="D12" s="300"/>
      <c r="E12" s="293"/>
      <c r="F12" s="138">
        <f>+'Obras Civiles Complementarias'!G42</f>
        <v>279075500</v>
      </c>
    </row>
    <row r="13" spans="1:7" ht="15">
      <c r="B13" s="368" t="s">
        <v>472</v>
      </c>
      <c r="C13" s="377"/>
      <c r="D13" s="278" t="s">
        <v>395</v>
      </c>
      <c r="E13" s="279"/>
      <c r="F13" s="276">
        <f>SUM(F8:F12)</f>
        <v>2366176187.8534961</v>
      </c>
    </row>
    <row r="14" spans="1:7" ht="15">
      <c r="B14" s="370"/>
      <c r="C14" s="378"/>
      <c r="D14" s="277" t="s">
        <v>423</v>
      </c>
      <c r="E14" s="280">
        <v>0.18</v>
      </c>
      <c r="F14" s="276">
        <f>+ROUND(F$13*$E14,0)</f>
        <v>425911714</v>
      </c>
    </row>
    <row r="15" spans="1:7" ht="15">
      <c r="B15" s="370"/>
      <c r="C15" s="378"/>
      <c r="D15" s="277" t="s">
        <v>424</v>
      </c>
      <c r="E15" s="280">
        <v>0.05</v>
      </c>
      <c r="F15" s="276">
        <f>+ROUND(F$13*$E15,0)</f>
        <v>118308809</v>
      </c>
    </row>
    <row r="16" spans="1:7" ht="15">
      <c r="B16" s="370"/>
      <c r="C16" s="378"/>
      <c r="D16" s="277" t="s">
        <v>425</v>
      </c>
      <c r="E16" s="280">
        <v>0.02</v>
      </c>
      <c r="F16" s="276">
        <f>+ROUND(F$13*$E16,0)</f>
        <v>47323524</v>
      </c>
    </row>
    <row r="17" spans="2:7" ht="15">
      <c r="B17" s="370"/>
      <c r="C17" s="378"/>
      <c r="D17" s="277" t="s">
        <v>426</v>
      </c>
      <c r="E17" s="280">
        <v>0.25</v>
      </c>
      <c r="F17" s="276">
        <f>SUM(F14:F16)</f>
        <v>591544047</v>
      </c>
    </row>
    <row r="18" spans="2:7" ht="15">
      <c r="B18" s="370"/>
      <c r="C18" s="378"/>
      <c r="D18" s="277" t="s">
        <v>428</v>
      </c>
      <c r="E18" s="280"/>
      <c r="F18" s="276">
        <f>+F13+F17</f>
        <v>2957720234.8534961</v>
      </c>
    </row>
    <row r="19" spans="2:7" ht="15">
      <c r="B19" s="370"/>
      <c r="C19" s="378"/>
      <c r="D19" s="277" t="s">
        <v>427</v>
      </c>
      <c r="E19" s="281">
        <v>0.19</v>
      </c>
      <c r="F19" s="140">
        <f>+ROUND(F$13*$E15*$E19,0)</f>
        <v>22478674</v>
      </c>
    </row>
    <row r="20" spans="2:7" ht="15.75" thickBot="1">
      <c r="B20" s="372"/>
      <c r="C20" s="379"/>
      <c r="D20" s="126" t="s">
        <v>430</v>
      </c>
      <c r="E20" s="282"/>
      <c r="F20" s="141">
        <f>SUM(F18:F19)</f>
        <v>2980198908.8534961</v>
      </c>
    </row>
    <row r="21" spans="2:7" s="191" customFormat="1" ht="15.75" thickBot="1">
      <c r="B21" s="283"/>
      <c r="C21" s="283"/>
      <c r="D21" s="283"/>
      <c r="E21" s="283"/>
      <c r="F21" s="283"/>
      <c r="G21" s="39"/>
    </row>
    <row r="22" spans="2:7" ht="32.25" customHeight="1">
      <c r="B22" s="302" t="s">
        <v>467</v>
      </c>
      <c r="C22" s="296"/>
      <c r="D22" s="297"/>
      <c r="E22" s="301"/>
      <c r="F22" s="284">
        <f>+'Equipos Activos'!F33</f>
        <v>244651776</v>
      </c>
    </row>
    <row r="23" spans="2:7" ht="15">
      <c r="B23" s="368" t="s">
        <v>473</v>
      </c>
      <c r="C23" s="369"/>
      <c r="D23" s="278" t="s">
        <v>470</v>
      </c>
      <c r="E23" s="279"/>
      <c r="F23" s="276">
        <f>+F22</f>
        <v>244651776</v>
      </c>
    </row>
    <row r="24" spans="2:7" s="191" customFormat="1" ht="15.75" customHeight="1">
      <c r="B24" s="370"/>
      <c r="C24" s="371"/>
      <c r="D24" s="277" t="s">
        <v>469</v>
      </c>
      <c r="E24" s="280">
        <v>0.19</v>
      </c>
      <c r="F24" s="276">
        <f>+ROUND(F23*E24,0)</f>
        <v>46483837</v>
      </c>
      <c r="G24" s="39"/>
    </row>
    <row r="25" spans="2:7" s="191" customFormat="1" ht="15.75" thickBot="1">
      <c r="B25" s="372"/>
      <c r="C25" s="373"/>
      <c r="D25" s="285" t="s">
        <v>468</v>
      </c>
      <c r="E25" s="286"/>
      <c r="F25" s="287">
        <f>SUM(F23:F24)</f>
        <v>291135613</v>
      </c>
      <c r="G25" s="39"/>
    </row>
    <row r="26" spans="2:7" s="191" customFormat="1" ht="15.75" thickBot="1">
      <c r="B26" s="283"/>
      <c r="C26" s="283"/>
      <c r="D26" s="283"/>
      <c r="E26" s="283"/>
      <c r="F26" s="283"/>
      <c r="G26" s="39"/>
    </row>
    <row r="27" spans="2:7" s="191" customFormat="1" ht="15.75" thickBot="1">
      <c r="B27" s="288" t="s">
        <v>474</v>
      </c>
      <c r="C27" s="289"/>
      <c r="D27" s="289"/>
      <c r="E27" s="290"/>
      <c r="F27" s="291">
        <f>+F20+F25</f>
        <v>3271334521.8534961</v>
      </c>
      <c r="G27" s="39"/>
    </row>
    <row r="28" spans="2:7" s="191" customFormat="1">
      <c r="B28" s="192"/>
      <c r="C28" s="192"/>
      <c r="D28" s="192"/>
      <c r="E28" s="192"/>
      <c r="F28" s="192"/>
      <c r="G28" s="39"/>
    </row>
    <row r="29" spans="2:7" s="191" customFormat="1">
      <c r="G29" s="39"/>
    </row>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topLeftCell="A49" zoomScale="117" zoomScaleNormal="117" workbookViewId="0">
      <selection activeCell="I95" sqref="I95"/>
    </sheetView>
  </sheetViews>
  <sheetFormatPr baseColWidth="10" defaultColWidth="11.42578125" defaultRowHeight="15"/>
  <cols>
    <col min="1" max="1" width="5.7109375" style="8" bestFit="1" customWidth="1"/>
    <col min="2" max="2" width="19.28515625" style="8" customWidth="1"/>
    <col min="3" max="3" width="52.140625" style="8" customWidth="1"/>
    <col min="4" max="4" width="12.7109375" style="8" customWidth="1"/>
    <col min="5" max="5" width="16.42578125" style="8" customWidth="1"/>
    <col min="6" max="6" width="17" style="231" customWidth="1"/>
    <col min="7" max="7" width="14.42578125" style="235" customWidth="1"/>
    <col min="8" max="8" width="5.42578125" style="8" customWidth="1"/>
    <col min="9" max="9" width="17.5703125" style="195" customWidth="1"/>
    <col min="10" max="16384" width="11.42578125" style="8"/>
  </cols>
  <sheetData>
    <row r="1" spans="1:9">
      <c r="A1" s="381" t="s">
        <v>118</v>
      </c>
      <c r="B1" s="381"/>
      <c r="C1" s="381"/>
      <c r="D1" s="381"/>
      <c r="E1" s="381"/>
      <c r="F1" s="381"/>
    </row>
    <row r="2" spans="1:9">
      <c r="A2" s="381" t="s">
        <v>475</v>
      </c>
      <c r="B2" s="381"/>
      <c r="C2" s="381"/>
      <c r="D2" s="381"/>
      <c r="E2" s="381"/>
      <c r="F2" s="381"/>
    </row>
    <row r="3" spans="1:9">
      <c r="A3" s="381" t="s">
        <v>119</v>
      </c>
      <c r="B3" s="381"/>
      <c r="C3" s="381"/>
      <c r="D3" s="381"/>
      <c r="E3" s="381"/>
      <c r="F3" s="381"/>
    </row>
    <row r="4" spans="1:9">
      <c r="A4" s="381" t="s">
        <v>120</v>
      </c>
      <c r="B4" s="381"/>
      <c r="C4" s="381"/>
      <c r="D4" s="381"/>
      <c r="E4" s="381"/>
      <c r="F4" s="381"/>
    </row>
    <row r="5" spans="1:9" ht="40.9" customHeight="1">
      <c r="A5" s="392" t="s">
        <v>67</v>
      </c>
      <c r="B5" s="392"/>
      <c r="C5" s="391" t="s">
        <v>70</v>
      </c>
      <c r="D5" s="391"/>
      <c r="E5" s="391"/>
    </row>
    <row r="6" spans="1:9" ht="15.75" thickBot="1"/>
    <row r="7" spans="1:9" ht="30.75" thickBot="1">
      <c r="A7" s="42" t="s">
        <v>6</v>
      </c>
      <c r="B7" s="42" t="s">
        <v>7</v>
      </c>
      <c r="C7" s="42" t="s">
        <v>8</v>
      </c>
      <c r="D7" s="193" t="s">
        <v>9</v>
      </c>
      <c r="E7" s="229" t="s">
        <v>10</v>
      </c>
      <c r="F7" s="232" t="s">
        <v>0</v>
      </c>
      <c r="G7" s="242" t="s">
        <v>1</v>
      </c>
    </row>
    <row r="8" spans="1:9" ht="15.75" thickBot="1">
      <c r="A8" s="88">
        <v>1</v>
      </c>
      <c r="B8" s="240" t="s">
        <v>412</v>
      </c>
      <c r="C8" s="240"/>
      <c r="D8" s="194"/>
      <c r="E8" s="230"/>
      <c r="F8" s="233"/>
      <c r="G8" s="236"/>
    </row>
    <row r="9" spans="1:9" ht="29.25" thickBot="1">
      <c r="A9" s="59" t="s">
        <v>13</v>
      </c>
      <c r="B9" s="60"/>
      <c r="C9" s="63" t="s">
        <v>153</v>
      </c>
      <c r="D9" s="125">
        <v>60</v>
      </c>
      <c r="E9" s="116" t="s">
        <v>2</v>
      </c>
      <c r="F9" s="152">
        <v>26139.577287999997</v>
      </c>
      <c r="G9" s="237">
        <f>ROUND(F9*D9,0)</f>
        <v>1568375</v>
      </c>
      <c r="I9" s="153"/>
    </row>
    <row r="10" spans="1:9" ht="46.9" customHeight="1" thickBot="1">
      <c r="A10" s="59" t="s">
        <v>14</v>
      </c>
      <c r="B10" s="60"/>
      <c r="C10" s="63" t="s">
        <v>154</v>
      </c>
      <c r="D10" s="125">
        <v>3</v>
      </c>
      <c r="E10" s="116" t="s">
        <v>2</v>
      </c>
      <c r="F10" s="152">
        <v>151506.52193599998</v>
      </c>
      <c r="G10" s="237">
        <f>ROUND(F10*D10,0)</f>
        <v>454520</v>
      </c>
      <c r="H10" s="238"/>
      <c r="I10" s="153"/>
    </row>
    <row r="11" spans="1:9" ht="43.5" thickBot="1">
      <c r="A11" s="59" t="s">
        <v>15</v>
      </c>
      <c r="B11" s="60"/>
      <c r="C11" s="339" t="s">
        <v>482</v>
      </c>
      <c r="D11" s="125">
        <v>90</v>
      </c>
      <c r="E11" s="116" t="s">
        <v>2</v>
      </c>
      <c r="F11" s="152">
        <v>31211.404751999999</v>
      </c>
      <c r="G11" s="237">
        <f>ROUND(F11*D11,0)</f>
        <v>2809026</v>
      </c>
      <c r="I11" s="153"/>
    </row>
    <row r="12" spans="1:9" ht="52.9" customHeight="1" thickBot="1">
      <c r="A12" s="59" t="s">
        <v>16</v>
      </c>
      <c r="B12" s="60"/>
      <c r="C12" s="63" t="s">
        <v>480</v>
      </c>
      <c r="D12" s="125">
        <v>2</v>
      </c>
      <c r="E12" s="116" t="s">
        <v>36</v>
      </c>
      <c r="F12" s="152">
        <v>1173362.5867039999</v>
      </c>
      <c r="G12" s="237">
        <f>ROUND(F12*D12,0)</f>
        <v>2346725</v>
      </c>
      <c r="I12" s="153"/>
    </row>
    <row r="13" spans="1:9" ht="43.5" thickBot="1">
      <c r="A13" s="59" t="s">
        <v>17</v>
      </c>
      <c r="B13" s="60"/>
      <c r="C13" s="63" t="s">
        <v>161</v>
      </c>
      <c r="D13" s="125">
        <v>2</v>
      </c>
      <c r="E13" s="116" t="s">
        <v>2</v>
      </c>
      <c r="F13" s="152">
        <v>312116.11217599997</v>
      </c>
      <c r="G13" s="237">
        <f>ROUND(F13*D13,0)</f>
        <v>624232</v>
      </c>
      <c r="I13" s="153"/>
    </row>
    <row r="14" spans="1:9" ht="15.75" thickBot="1">
      <c r="A14" s="388" t="s">
        <v>419</v>
      </c>
      <c r="B14" s="389"/>
      <c r="C14" s="390"/>
      <c r="D14" s="131"/>
      <c r="E14" s="136"/>
      <c r="F14" s="130"/>
      <c r="G14" s="237">
        <f>SUM(G9:G13)</f>
        <v>7802878</v>
      </c>
      <c r="H14" s="238"/>
      <c r="I14" s="153"/>
    </row>
    <row r="15" spans="1:9" ht="15.75" thickBot="1">
      <c r="A15" s="23"/>
      <c r="B15" s="24"/>
      <c r="C15" s="25"/>
      <c r="D15" s="26"/>
      <c r="E15" s="27"/>
      <c r="F15" s="153"/>
      <c r="H15" s="238"/>
      <c r="I15" s="153"/>
    </row>
    <row r="16" spans="1:9" ht="15.75" thickBot="1">
      <c r="A16" s="88">
        <v>2</v>
      </c>
      <c r="B16" s="240" t="s">
        <v>413</v>
      </c>
      <c r="C16" s="89"/>
      <c r="D16" s="90"/>
      <c r="E16" s="89"/>
      <c r="F16" s="233"/>
      <c r="G16" s="236"/>
      <c r="I16" s="153"/>
    </row>
    <row r="17" spans="1:9" ht="86.25" thickBot="1">
      <c r="A17" s="59" t="s">
        <v>24</v>
      </c>
      <c r="B17" s="60"/>
      <c r="C17" s="63" t="s">
        <v>155</v>
      </c>
      <c r="D17" s="62">
        <v>10</v>
      </c>
      <c r="E17" s="116" t="s">
        <v>2</v>
      </c>
      <c r="F17" s="152">
        <v>1248465</v>
      </c>
      <c r="G17" s="237">
        <f t="shared" ref="G17:G23" si="0">ROUND(F17*D17,0)</f>
        <v>12484650</v>
      </c>
      <c r="I17" s="153"/>
    </row>
    <row r="18" spans="1:9" ht="54.6" customHeight="1" thickBot="1">
      <c r="A18" s="59" t="s">
        <v>34</v>
      </c>
      <c r="B18" s="60"/>
      <c r="C18" s="63" t="s">
        <v>156</v>
      </c>
      <c r="D18" s="62">
        <v>2</v>
      </c>
      <c r="E18" s="116" t="s">
        <v>2</v>
      </c>
      <c r="F18" s="152">
        <v>1916589.1949599998</v>
      </c>
      <c r="G18" s="237">
        <f t="shared" si="0"/>
        <v>3833178</v>
      </c>
      <c r="I18" s="153"/>
    </row>
    <row r="19" spans="1:9" ht="49.5" customHeight="1" thickBot="1">
      <c r="A19" s="59" t="s">
        <v>35</v>
      </c>
      <c r="B19" s="60"/>
      <c r="C19" s="63" t="s">
        <v>157</v>
      </c>
      <c r="D19" s="62">
        <v>28</v>
      </c>
      <c r="E19" s="116" t="s">
        <v>2</v>
      </c>
      <c r="F19" s="152">
        <v>467129.45232799998</v>
      </c>
      <c r="G19" s="237">
        <f t="shared" si="0"/>
        <v>13079625</v>
      </c>
      <c r="I19" s="153"/>
    </row>
    <row r="20" spans="1:9" ht="59.25" customHeight="1" thickBot="1">
      <c r="A20" s="59" t="s">
        <v>37</v>
      </c>
      <c r="B20" s="60"/>
      <c r="C20" s="63" t="s">
        <v>158</v>
      </c>
      <c r="D20" s="62">
        <v>28</v>
      </c>
      <c r="E20" s="116" t="s">
        <v>2</v>
      </c>
      <c r="F20" s="152">
        <v>467129.45232799998</v>
      </c>
      <c r="G20" s="237">
        <f t="shared" si="0"/>
        <v>13079625</v>
      </c>
      <c r="I20" s="153"/>
    </row>
    <row r="21" spans="1:9" ht="57.75" thickBot="1">
      <c r="A21" s="59" t="s">
        <v>38</v>
      </c>
      <c r="B21" s="60"/>
      <c r="C21" s="63" t="s">
        <v>160</v>
      </c>
      <c r="D21" s="62">
        <v>90</v>
      </c>
      <c r="E21" s="116" t="s">
        <v>2</v>
      </c>
      <c r="F21" s="152">
        <v>34138.054631999999</v>
      </c>
      <c r="G21" s="237">
        <f t="shared" si="0"/>
        <v>3072425</v>
      </c>
      <c r="I21" s="153"/>
    </row>
    <row r="22" spans="1:9" ht="87" customHeight="1" thickBot="1">
      <c r="A22" s="59" t="s">
        <v>39</v>
      </c>
      <c r="B22" s="60"/>
      <c r="C22" s="63" t="s">
        <v>159</v>
      </c>
      <c r="D22" s="62">
        <v>2</v>
      </c>
      <c r="E22" s="116" t="s">
        <v>2</v>
      </c>
      <c r="F22" s="152">
        <v>770536.84549599991</v>
      </c>
      <c r="G22" s="237">
        <f t="shared" si="0"/>
        <v>1541074</v>
      </c>
      <c r="I22" s="153"/>
    </row>
    <row r="23" spans="1:9" ht="43.5" thickBot="1">
      <c r="A23" s="59" t="s">
        <v>40</v>
      </c>
      <c r="B23" s="60"/>
      <c r="C23" s="63" t="s">
        <v>161</v>
      </c>
      <c r="D23" s="62">
        <v>2</v>
      </c>
      <c r="E23" s="116" t="s">
        <v>2</v>
      </c>
      <c r="F23" s="152">
        <v>331624.01439199998</v>
      </c>
      <c r="G23" s="237">
        <f t="shared" si="0"/>
        <v>663248</v>
      </c>
      <c r="I23" s="153"/>
    </row>
    <row r="24" spans="1:9" ht="15.75" thickBot="1">
      <c r="A24" s="388" t="s">
        <v>419</v>
      </c>
      <c r="B24" s="389"/>
      <c r="C24" s="390"/>
      <c r="D24" s="115"/>
      <c r="E24" s="130"/>
      <c r="F24" s="130"/>
      <c r="G24" s="237">
        <f>SUM(G17:G23)</f>
        <v>47753825</v>
      </c>
      <c r="H24" s="238"/>
      <c r="I24" s="153"/>
    </row>
    <row r="25" spans="1:9" ht="15.75" thickBot="1">
      <c r="A25" s="23"/>
      <c r="B25" s="24"/>
      <c r="C25" s="25"/>
      <c r="D25" s="26"/>
      <c r="E25" s="27"/>
      <c r="F25" s="153"/>
      <c r="H25" s="238"/>
      <c r="I25" s="153"/>
    </row>
    <row r="26" spans="1:9" ht="15.75" thickBot="1">
      <c r="A26" s="88">
        <v>3</v>
      </c>
      <c r="B26" s="240" t="s">
        <v>415</v>
      </c>
      <c r="C26" s="89"/>
      <c r="D26" s="91"/>
      <c r="E26" s="92"/>
      <c r="F26" s="233"/>
      <c r="G26" s="236"/>
      <c r="I26" s="153"/>
    </row>
    <row r="27" spans="1:9" ht="29.25" thickBot="1">
      <c r="A27" s="59" t="s">
        <v>25</v>
      </c>
      <c r="B27" s="60"/>
      <c r="C27" s="68" t="s">
        <v>165</v>
      </c>
      <c r="D27" s="62">
        <v>8</v>
      </c>
      <c r="E27" s="67" t="s">
        <v>2</v>
      </c>
      <c r="F27" s="152">
        <v>100364.992816</v>
      </c>
      <c r="G27" s="237">
        <f t="shared" ref="G27:G34" si="1">ROUND(F27*D27,0)</f>
        <v>802920</v>
      </c>
      <c r="I27" s="153"/>
    </row>
    <row r="28" spans="1:9" ht="100.5" thickBot="1">
      <c r="A28" s="59" t="s">
        <v>26</v>
      </c>
      <c r="B28" s="60"/>
      <c r="C28" s="68" t="s">
        <v>162</v>
      </c>
      <c r="D28" s="62">
        <v>80</v>
      </c>
      <c r="E28" s="67" t="s">
        <v>2</v>
      </c>
      <c r="F28" s="152">
        <v>55400.914447999996</v>
      </c>
      <c r="G28" s="237">
        <f t="shared" si="1"/>
        <v>4432073</v>
      </c>
      <c r="I28" s="153"/>
    </row>
    <row r="29" spans="1:9" ht="54" customHeight="1" thickBot="1">
      <c r="A29" s="59" t="s">
        <v>27</v>
      </c>
      <c r="B29" s="60"/>
      <c r="C29" s="93" t="s">
        <v>163</v>
      </c>
      <c r="D29" s="62">
        <v>4</v>
      </c>
      <c r="E29" s="67" t="s">
        <v>2</v>
      </c>
      <c r="F29" s="152">
        <v>19214.721063999998</v>
      </c>
      <c r="G29" s="237">
        <f t="shared" si="1"/>
        <v>76859</v>
      </c>
      <c r="I29" s="153"/>
    </row>
    <row r="30" spans="1:9" ht="27.75" customHeight="1" thickBot="1">
      <c r="A30" s="59" t="s">
        <v>28</v>
      </c>
      <c r="B30" s="60"/>
      <c r="C30" s="68" t="s">
        <v>164</v>
      </c>
      <c r="D30" s="62">
        <v>96</v>
      </c>
      <c r="E30" s="67" t="s">
        <v>2</v>
      </c>
      <c r="F30" s="152">
        <v>16264.32764</v>
      </c>
      <c r="G30" s="237">
        <f t="shared" si="1"/>
        <v>1561375</v>
      </c>
      <c r="H30" s="238"/>
      <c r="I30" s="153"/>
    </row>
    <row r="31" spans="1:9" ht="86.25" thickBot="1">
      <c r="A31" s="59" t="s">
        <v>29</v>
      </c>
      <c r="B31" s="60"/>
      <c r="C31" s="68" t="s">
        <v>166</v>
      </c>
      <c r="D31" s="62">
        <v>14</v>
      </c>
      <c r="E31" s="67" t="s">
        <v>2</v>
      </c>
      <c r="F31" s="152">
        <v>16090.896535999998</v>
      </c>
      <c r="G31" s="237">
        <f t="shared" si="1"/>
        <v>225273</v>
      </c>
      <c r="I31" s="153"/>
    </row>
    <row r="32" spans="1:9" ht="100.5" thickBot="1">
      <c r="A32" s="59" t="s">
        <v>30</v>
      </c>
      <c r="B32" s="60"/>
      <c r="C32" s="68" t="s">
        <v>167</v>
      </c>
      <c r="D32" s="62">
        <v>28</v>
      </c>
      <c r="E32" s="67" t="s">
        <v>2</v>
      </c>
      <c r="F32" s="152">
        <v>34215.479231999998</v>
      </c>
      <c r="G32" s="237">
        <f t="shared" si="1"/>
        <v>958033</v>
      </c>
      <c r="I32" s="153"/>
    </row>
    <row r="33" spans="1:9" ht="71.45" customHeight="1" thickBot="1">
      <c r="A33" s="59" t="s">
        <v>31</v>
      </c>
      <c r="B33" s="60"/>
      <c r="C33" s="68" t="s">
        <v>168</v>
      </c>
      <c r="D33" s="62">
        <v>20</v>
      </c>
      <c r="E33" s="67" t="s">
        <v>3</v>
      </c>
      <c r="F33" s="152">
        <v>43891.489575999993</v>
      </c>
      <c r="G33" s="237">
        <f t="shared" si="1"/>
        <v>877830</v>
      </c>
      <c r="I33" s="153"/>
    </row>
    <row r="34" spans="1:9" ht="43.5" thickBot="1">
      <c r="A34" s="59" t="s">
        <v>32</v>
      </c>
      <c r="B34" s="60"/>
      <c r="C34" s="63" t="s">
        <v>161</v>
      </c>
      <c r="D34" s="62">
        <v>6</v>
      </c>
      <c r="E34" s="116" t="s">
        <v>2</v>
      </c>
      <c r="F34" s="152">
        <v>331624.01439199998</v>
      </c>
      <c r="G34" s="237">
        <f t="shared" si="1"/>
        <v>1989744</v>
      </c>
      <c r="I34" s="153"/>
    </row>
    <row r="35" spans="1:9" ht="15.75" thickBot="1">
      <c r="A35" s="388" t="s">
        <v>419</v>
      </c>
      <c r="B35" s="389"/>
      <c r="C35" s="390"/>
      <c r="D35" s="115"/>
      <c r="E35" s="130"/>
      <c r="F35" s="130"/>
      <c r="G35" s="237">
        <f>SUM(G27:G34)</f>
        <v>10924107</v>
      </c>
      <c r="H35" s="238"/>
      <c r="I35" s="153"/>
    </row>
    <row r="36" spans="1:9" ht="15.75" thickBot="1">
      <c r="A36" s="43"/>
      <c r="B36" s="43"/>
      <c r="C36" s="43"/>
      <c r="D36" s="43"/>
      <c r="E36" s="43"/>
      <c r="F36" s="134"/>
      <c r="H36" s="238"/>
      <c r="I36" s="153"/>
    </row>
    <row r="37" spans="1:9" ht="15.75" thickBot="1">
      <c r="A37" s="88">
        <v>4</v>
      </c>
      <c r="B37" s="240" t="s">
        <v>414</v>
      </c>
      <c r="C37" s="89"/>
      <c r="D37" s="91"/>
      <c r="E37" s="92"/>
      <c r="F37" s="233"/>
      <c r="G37" s="236"/>
      <c r="I37" s="153"/>
    </row>
    <row r="38" spans="1:9" ht="30.75" customHeight="1" thickBot="1">
      <c r="A38" s="59" t="s">
        <v>11</v>
      </c>
      <c r="B38" s="60"/>
      <c r="C38" s="65" t="s">
        <v>170</v>
      </c>
      <c r="D38" s="62">
        <v>14</v>
      </c>
      <c r="E38" s="67" t="s">
        <v>2</v>
      </c>
      <c r="F38" s="152">
        <v>172444.19843199998</v>
      </c>
      <c r="G38" s="237">
        <f t="shared" ref="G38:G54" si="2">ROUND(F38*D38,0)</f>
        <v>2414219</v>
      </c>
      <c r="I38" s="153"/>
    </row>
    <row r="39" spans="1:9" ht="15.75" thickBot="1">
      <c r="A39" s="59" t="s">
        <v>12</v>
      </c>
      <c r="B39" s="60"/>
      <c r="C39" s="68" t="s">
        <v>171</v>
      </c>
      <c r="D39" s="62">
        <v>14</v>
      </c>
      <c r="E39" s="67" t="s">
        <v>2</v>
      </c>
      <c r="F39" s="152">
        <v>57449.053199999995</v>
      </c>
      <c r="G39" s="237">
        <f t="shared" si="2"/>
        <v>804287</v>
      </c>
      <c r="I39" s="153"/>
    </row>
    <row r="40" spans="1:9" ht="13.5" customHeight="1" thickBot="1">
      <c r="A40" s="59" t="s">
        <v>42</v>
      </c>
      <c r="B40" s="60"/>
      <c r="C40" s="94" t="s">
        <v>172</v>
      </c>
      <c r="D40" s="62">
        <v>4</v>
      </c>
      <c r="E40" s="67" t="s">
        <v>2</v>
      </c>
      <c r="F40" s="152">
        <v>215067.98922399999</v>
      </c>
      <c r="G40" s="237">
        <f t="shared" si="2"/>
        <v>860272</v>
      </c>
      <c r="I40" s="153"/>
    </row>
    <row r="41" spans="1:9" ht="15.75" thickBot="1">
      <c r="A41" s="59" t="s">
        <v>43</v>
      </c>
      <c r="B41" s="60"/>
      <c r="C41" s="68" t="s">
        <v>173</v>
      </c>
      <c r="D41" s="62">
        <v>4</v>
      </c>
      <c r="E41" s="67" t="s">
        <v>2</v>
      </c>
      <c r="F41" s="152">
        <v>44475.787224</v>
      </c>
      <c r="G41" s="237">
        <f t="shared" si="2"/>
        <v>177903</v>
      </c>
      <c r="I41" s="153"/>
    </row>
    <row r="42" spans="1:9" ht="29.25" thickBot="1">
      <c r="A42" s="59" t="s">
        <v>44</v>
      </c>
      <c r="B42" s="60"/>
      <c r="C42" s="68" t="s">
        <v>174</v>
      </c>
      <c r="D42" s="62">
        <v>1</v>
      </c>
      <c r="E42" s="67" t="s">
        <v>2</v>
      </c>
      <c r="F42" s="152">
        <v>312506.33215999999</v>
      </c>
      <c r="G42" s="237">
        <f t="shared" si="2"/>
        <v>312506</v>
      </c>
      <c r="I42" s="153"/>
    </row>
    <row r="43" spans="1:9" ht="15.75" thickBot="1">
      <c r="A43" s="59" t="s">
        <v>45</v>
      </c>
      <c r="B43" s="60"/>
      <c r="C43" s="68" t="s">
        <v>175</v>
      </c>
      <c r="D43" s="62">
        <v>1</v>
      </c>
      <c r="E43" s="67" t="s">
        <v>2</v>
      </c>
      <c r="F43" s="152">
        <v>81930.711719999992</v>
      </c>
      <c r="G43" s="237">
        <f t="shared" si="2"/>
        <v>81931</v>
      </c>
      <c r="I43" s="153"/>
    </row>
    <row r="44" spans="1:9" ht="45" customHeight="1" thickBot="1">
      <c r="A44" s="59" t="s">
        <v>46</v>
      </c>
      <c r="B44" s="60"/>
      <c r="C44" s="68" t="s">
        <v>176</v>
      </c>
      <c r="D44" s="62">
        <v>28</v>
      </c>
      <c r="E44" s="67" t="s">
        <v>2</v>
      </c>
      <c r="F44" s="152">
        <v>110155.59156799999</v>
      </c>
      <c r="G44" s="237">
        <f t="shared" si="2"/>
        <v>3084357</v>
      </c>
      <c r="H44" s="238"/>
      <c r="I44" s="153"/>
    </row>
    <row r="45" spans="1:9" ht="33" customHeight="1" thickBot="1">
      <c r="A45" s="59" t="s">
        <v>47</v>
      </c>
      <c r="B45" s="60"/>
      <c r="C45" s="68" t="s">
        <v>177</v>
      </c>
      <c r="D45" s="62">
        <v>8</v>
      </c>
      <c r="E45" s="67" t="s">
        <v>2</v>
      </c>
      <c r="F45" s="152">
        <v>105338.74911999999</v>
      </c>
      <c r="G45" s="237">
        <f t="shared" si="2"/>
        <v>842710</v>
      </c>
      <c r="I45" s="153"/>
    </row>
    <row r="46" spans="1:9" ht="29.25" thickBot="1">
      <c r="A46" s="59" t="s">
        <v>48</v>
      </c>
      <c r="B46" s="60"/>
      <c r="C46" s="68" t="s">
        <v>351</v>
      </c>
      <c r="D46" s="62">
        <v>8</v>
      </c>
      <c r="E46" s="67" t="s">
        <v>2</v>
      </c>
      <c r="F46" s="152">
        <v>29261.337159999999</v>
      </c>
      <c r="G46" s="237">
        <f t="shared" si="2"/>
        <v>234091</v>
      </c>
      <c r="I46" s="153"/>
    </row>
    <row r="47" spans="1:9" ht="27" customHeight="1" thickBot="1">
      <c r="A47" s="59" t="s">
        <v>49</v>
      </c>
      <c r="B47" s="60"/>
      <c r="C47" s="68" t="s">
        <v>178</v>
      </c>
      <c r="D47" s="62">
        <v>2</v>
      </c>
      <c r="E47" s="67" t="s">
        <v>2</v>
      </c>
      <c r="F47" s="152">
        <v>180442.67577599999</v>
      </c>
      <c r="G47" s="237">
        <f t="shared" si="2"/>
        <v>360885</v>
      </c>
      <c r="I47" s="153"/>
    </row>
    <row r="48" spans="1:9" ht="29.25" thickBot="1">
      <c r="A48" s="59" t="s">
        <v>50</v>
      </c>
      <c r="B48" s="60"/>
      <c r="C48" s="68" t="s">
        <v>351</v>
      </c>
      <c r="D48" s="62">
        <v>2</v>
      </c>
      <c r="E48" s="67" t="s">
        <v>2</v>
      </c>
      <c r="F48" s="152">
        <v>86807.429191999996</v>
      </c>
      <c r="G48" s="237">
        <f t="shared" si="2"/>
        <v>173615</v>
      </c>
      <c r="I48" s="153"/>
    </row>
    <row r="49" spans="1:9" ht="33.75" customHeight="1" thickBot="1">
      <c r="A49" s="59" t="s">
        <v>51</v>
      </c>
      <c r="B49" s="60"/>
      <c r="C49" s="93" t="s">
        <v>179</v>
      </c>
      <c r="D49" s="62">
        <v>8</v>
      </c>
      <c r="E49" s="67" t="s">
        <v>2</v>
      </c>
      <c r="F49" s="152">
        <v>249693.30267199999</v>
      </c>
      <c r="G49" s="237">
        <f t="shared" si="2"/>
        <v>1997546</v>
      </c>
      <c r="I49" s="153"/>
    </row>
    <row r="50" spans="1:9" ht="29.25" thickBot="1">
      <c r="A50" s="59" t="s">
        <v>52</v>
      </c>
      <c r="B50" s="60"/>
      <c r="C50" s="93" t="s">
        <v>180</v>
      </c>
      <c r="D50" s="62">
        <v>8</v>
      </c>
      <c r="E50" s="67" t="s">
        <v>2</v>
      </c>
      <c r="F50" s="152">
        <v>194682.60820799999</v>
      </c>
      <c r="G50" s="237">
        <f t="shared" si="2"/>
        <v>1557461</v>
      </c>
      <c r="I50" s="153"/>
    </row>
    <row r="51" spans="1:9" ht="15.75" thickBot="1">
      <c r="A51" s="59" t="s">
        <v>53</v>
      </c>
      <c r="B51" s="60"/>
      <c r="C51" s="95" t="s">
        <v>181</v>
      </c>
      <c r="D51" s="62">
        <v>2</v>
      </c>
      <c r="E51" s="67" t="s">
        <v>2</v>
      </c>
      <c r="F51" s="152">
        <v>291341.543504</v>
      </c>
      <c r="G51" s="237">
        <f t="shared" si="2"/>
        <v>582683</v>
      </c>
      <c r="I51" s="153"/>
    </row>
    <row r="52" spans="1:9" ht="29.25" thickBot="1">
      <c r="A52" s="59" t="s">
        <v>54</v>
      </c>
      <c r="B52" s="60"/>
      <c r="C52" s="93" t="s">
        <v>182</v>
      </c>
      <c r="D52" s="62">
        <v>2</v>
      </c>
      <c r="E52" s="67" t="s">
        <v>2</v>
      </c>
      <c r="F52" s="152">
        <v>97194.713527999993</v>
      </c>
      <c r="G52" s="237">
        <f t="shared" si="2"/>
        <v>194389</v>
      </c>
      <c r="I52" s="153"/>
    </row>
    <row r="53" spans="1:9" ht="43.5" thickBot="1">
      <c r="A53" s="59" t="s">
        <v>55</v>
      </c>
      <c r="B53" s="60"/>
      <c r="C53" s="93" t="s">
        <v>183</v>
      </c>
      <c r="D53" s="62">
        <v>6</v>
      </c>
      <c r="E53" s="67" t="s">
        <v>2</v>
      </c>
      <c r="F53" s="152">
        <v>104305.388792</v>
      </c>
      <c r="G53" s="237">
        <f t="shared" si="2"/>
        <v>625832</v>
      </c>
      <c r="I53" s="153"/>
    </row>
    <row r="54" spans="1:9" ht="29.25" thickBot="1">
      <c r="A54" s="59" t="s">
        <v>56</v>
      </c>
      <c r="B54" s="60"/>
      <c r="C54" s="68" t="s">
        <v>184</v>
      </c>
      <c r="D54" s="62">
        <v>42</v>
      </c>
      <c r="E54" s="67" t="s">
        <v>2</v>
      </c>
      <c r="F54" s="152">
        <v>19019.611072</v>
      </c>
      <c r="G54" s="237">
        <f t="shared" si="2"/>
        <v>798824</v>
      </c>
      <c r="I54" s="153"/>
    </row>
    <row r="55" spans="1:9" ht="15.75" thickBot="1">
      <c r="A55" s="388" t="s">
        <v>419</v>
      </c>
      <c r="B55" s="389"/>
      <c r="C55" s="390"/>
      <c r="D55" s="115"/>
      <c r="E55" s="130"/>
      <c r="F55" s="130"/>
      <c r="G55" s="237">
        <f>SUM(G38:G54)</f>
        <v>15103511</v>
      </c>
      <c r="H55" s="238"/>
      <c r="I55" s="153"/>
    </row>
    <row r="56" spans="1:9" ht="15.75" thickBot="1">
      <c r="A56" s="43"/>
      <c r="B56" s="43"/>
      <c r="C56" s="43"/>
      <c r="D56" s="43"/>
      <c r="E56" s="43"/>
      <c r="F56" s="134"/>
      <c r="I56" s="153"/>
    </row>
    <row r="57" spans="1:9" ht="15.75" thickBot="1">
      <c r="A57" s="88">
        <v>5</v>
      </c>
      <c r="B57" s="240" t="s">
        <v>416</v>
      </c>
      <c r="C57" s="89"/>
      <c r="D57" s="91"/>
      <c r="E57" s="92"/>
      <c r="F57" s="233"/>
      <c r="G57" s="236"/>
      <c r="I57" s="153"/>
    </row>
    <row r="58" spans="1:9" ht="29.25" thickBot="1">
      <c r="A58" s="59" t="s">
        <v>57</v>
      </c>
      <c r="B58" s="60"/>
      <c r="C58" s="96" t="s">
        <v>185</v>
      </c>
      <c r="D58" s="62">
        <v>24</v>
      </c>
      <c r="E58" s="67" t="s">
        <v>2</v>
      </c>
      <c r="F58" s="152">
        <v>173516.787224</v>
      </c>
      <c r="G58" s="237">
        <f t="shared" ref="G58:G68" si="3">ROUND(F58*D58,0)</f>
        <v>4164403</v>
      </c>
      <c r="I58" s="153"/>
    </row>
    <row r="59" spans="1:9" ht="43.5" thickBot="1">
      <c r="A59" s="59" t="s">
        <v>58</v>
      </c>
      <c r="B59" s="60"/>
      <c r="C59" s="96" t="s">
        <v>186</v>
      </c>
      <c r="D59" s="62">
        <v>4</v>
      </c>
      <c r="E59" s="67" t="s">
        <v>2</v>
      </c>
      <c r="F59" s="152">
        <v>158984.70596799999</v>
      </c>
      <c r="G59" s="237">
        <f t="shared" si="3"/>
        <v>635939</v>
      </c>
      <c r="I59" s="153"/>
    </row>
    <row r="60" spans="1:9" ht="29.25" thickBot="1">
      <c r="A60" s="59" t="s">
        <v>59</v>
      </c>
      <c r="B60" s="60"/>
      <c r="C60" s="96" t="s">
        <v>187</v>
      </c>
      <c r="D60" s="62">
        <v>12</v>
      </c>
      <c r="E60" s="67" t="s">
        <v>2</v>
      </c>
      <c r="F60" s="152">
        <v>388194.55646399996</v>
      </c>
      <c r="G60" s="237">
        <f t="shared" si="3"/>
        <v>4658335</v>
      </c>
      <c r="I60" s="153"/>
    </row>
    <row r="61" spans="1:9" s="129" customFormat="1" ht="15.75" thickBot="1">
      <c r="A61" s="59" t="s">
        <v>60</v>
      </c>
      <c r="B61" s="60"/>
      <c r="C61" s="96" t="s">
        <v>406</v>
      </c>
      <c r="D61" s="128">
        <v>14</v>
      </c>
      <c r="E61" s="67" t="s">
        <v>2</v>
      </c>
      <c r="F61" s="152">
        <v>234087.60029599999</v>
      </c>
      <c r="G61" s="237">
        <f t="shared" si="3"/>
        <v>3277226</v>
      </c>
      <c r="I61" s="153"/>
    </row>
    <row r="62" spans="1:9" ht="80.45" customHeight="1" thickBot="1">
      <c r="A62" s="59" t="s">
        <v>61</v>
      </c>
      <c r="B62" s="60"/>
      <c r="C62" s="61" t="s">
        <v>188</v>
      </c>
      <c r="D62" s="97">
        <v>40</v>
      </c>
      <c r="E62" s="67" t="s">
        <v>2</v>
      </c>
      <c r="F62" s="152">
        <v>83491.59165599999</v>
      </c>
      <c r="G62" s="237">
        <f t="shared" si="3"/>
        <v>3339664</v>
      </c>
      <c r="I62" s="153"/>
    </row>
    <row r="63" spans="1:9" ht="28.15" customHeight="1" thickBot="1">
      <c r="A63" s="59" t="s">
        <v>149</v>
      </c>
      <c r="B63" s="60"/>
      <c r="C63" s="61" t="s">
        <v>189</v>
      </c>
      <c r="D63" s="62">
        <v>2</v>
      </c>
      <c r="E63" s="67" t="s">
        <v>2</v>
      </c>
      <c r="F63" s="152">
        <v>409652.52627199999</v>
      </c>
      <c r="G63" s="237">
        <f t="shared" si="3"/>
        <v>819305</v>
      </c>
      <c r="I63" s="153"/>
    </row>
    <row r="64" spans="1:9" s="129" customFormat="1" ht="30" customHeight="1" thickBot="1">
      <c r="A64" s="59" t="s">
        <v>150</v>
      </c>
      <c r="B64" s="60"/>
      <c r="C64" s="61" t="s">
        <v>407</v>
      </c>
      <c r="D64" s="128">
        <v>2</v>
      </c>
      <c r="E64" s="67" t="s">
        <v>2</v>
      </c>
      <c r="F64" s="152">
        <v>139948.57764799998</v>
      </c>
      <c r="G64" s="237">
        <f t="shared" si="3"/>
        <v>279897</v>
      </c>
      <c r="I64" s="153"/>
    </row>
    <row r="65" spans="1:9" s="129" customFormat="1" ht="25.5" customHeight="1" thickBot="1">
      <c r="A65" s="59" t="s">
        <v>151</v>
      </c>
      <c r="B65" s="60"/>
      <c r="C65" s="61" t="s">
        <v>408</v>
      </c>
      <c r="D65" s="128">
        <v>2</v>
      </c>
      <c r="E65" s="67" t="s">
        <v>2</v>
      </c>
      <c r="F65" s="152">
        <v>164337.32664799999</v>
      </c>
      <c r="G65" s="237">
        <f t="shared" si="3"/>
        <v>328675</v>
      </c>
      <c r="I65" s="153"/>
    </row>
    <row r="66" spans="1:9" ht="42.75" customHeight="1" thickBot="1">
      <c r="A66" s="59" t="s">
        <v>405</v>
      </c>
      <c r="B66" s="60"/>
      <c r="C66" s="96" t="s">
        <v>190</v>
      </c>
      <c r="D66" s="62">
        <v>27</v>
      </c>
      <c r="E66" s="67" t="s">
        <v>2</v>
      </c>
      <c r="F66" s="152">
        <v>75372.331935999988</v>
      </c>
      <c r="G66" s="237">
        <f t="shared" si="3"/>
        <v>2035053</v>
      </c>
      <c r="I66" s="153"/>
    </row>
    <row r="67" spans="1:9" ht="72" customHeight="1" thickBot="1">
      <c r="A67" s="59" t="s">
        <v>417</v>
      </c>
      <c r="B67" s="60"/>
      <c r="C67" s="96" t="s">
        <v>191</v>
      </c>
      <c r="D67" s="62">
        <v>8</v>
      </c>
      <c r="E67" s="67" t="s">
        <v>2</v>
      </c>
      <c r="F67" s="152">
        <v>468077.12943199999</v>
      </c>
      <c r="G67" s="237">
        <f t="shared" si="3"/>
        <v>3744617</v>
      </c>
      <c r="I67" s="153"/>
    </row>
    <row r="68" spans="1:9" ht="15.75" thickBot="1">
      <c r="A68" s="59" t="s">
        <v>418</v>
      </c>
      <c r="B68" s="60"/>
      <c r="C68" s="61" t="s">
        <v>169</v>
      </c>
      <c r="D68" s="62">
        <v>1</v>
      </c>
      <c r="E68" s="67" t="s">
        <v>192</v>
      </c>
      <c r="F68" s="152">
        <v>125724.13013599999</v>
      </c>
      <c r="G68" s="237">
        <f t="shared" si="3"/>
        <v>125724</v>
      </c>
      <c r="I68" s="153"/>
    </row>
    <row r="69" spans="1:9" ht="15.75" thickBot="1">
      <c r="A69" s="388" t="s">
        <v>419</v>
      </c>
      <c r="B69" s="389"/>
      <c r="C69" s="390"/>
      <c r="D69" s="115"/>
      <c r="E69" s="130"/>
      <c r="F69" s="130"/>
      <c r="G69" s="237">
        <f>SUM(G58:G68)</f>
        <v>23408838</v>
      </c>
      <c r="H69" s="238"/>
      <c r="I69" s="153"/>
    </row>
    <row r="70" spans="1:9" ht="15.75" thickBot="1">
      <c r="A70" s="7"/>
      <c r="B70" s="7"/>
      <c r="C70" s="7"/>
      <c r="D70" s="7"/>
      <c r="E70" s="7"/>
      <c r="F70" s="134"/>
      <c r="I70" s="153"/>
    </row>
    <row r="71" spans="1:9" ht="15.75" thickBot="1">
      <c r="A71" s="88">
        <v>6</v>
      </c>
      <c r="B71" s="240" t="s">
        <v>431</v>
      </c>
      <c r="C71" s="89"/>
      <c r="D71" s="91"/>
      <c r="E71" s="92"/>
      <c r="F71" s="233"/>
      <c r="G71" s="236"/>
      <c r="I71" s="153"/>
    </row>
    <row r="72" spans="1:9" ht="31.5" customHeight="1" thickBot="1">
      <c r="A72" s="98" t="s">
        <v>62</v>
      </c>
      <c r="B72" s="71"/>
      <c r="C72" s="96" t="s">
        <v>199</v>
      </c>
      <c r="D72" s="99">
        <v>1</v>
      </c>
      <c r="E72" s="100" t="s">
        <v>192</v>
      </c>
      <c r="F72" s="152">
        <v>1170435.936824</v>
      </c>
      <c r="G72" s="237">
        <f t="shared" ref="G72:G78" si="4">ROUND(F72*D72,0)</f>
        <v>1170436</v>
      </c>
      <c r="I72" s="153"/>
    </row>
    <row r="73" spans="1:9" ht="43.5" thickBot="1">
      <c r="A73" s="98" t="s">
        <v>63</v>
      </c>
      <c r="B73" s="71"/>
      <c r="C73" s="101" t="s">
        <v>193</v>
      </c>
      <c r="D73" s="99">
        <v>1</v>
      </c>
      <c r="E73" s="100" t="s">
        <v>192</v>
      </c>
      <c r="F73" s="152">
        <v>1267972.3509199999</v>
      </c>
      <c r="G73" s="237">
        <f t="shared" si="4"/>
        <v>1267972</v>
      </c>
      <c r="I73" s="153"/>
    </row>
    <row r="74" spans="1:9" ht="15.75" thickBot="1">
      <c r="A74" s="98" t="s">
        <v>112</v>
      </c>
      <c r="B74" s="71"/>
      <c r="C74" s="61" t="s">
        <v>194</v>
      </c>
      <c r="D74" s="99">
        <v>1</v>
      </c>
      <c r="E74" s="100" t="s">
        <v>192</v>
      </c>
      <c r="F74" s="152">
        <v>1463045.1791119999</v>
      </c>
      <c r="G74" s="237">
        <f t="shared" si="4"/>
        <v>1463045</v>
      </c>
      <c r="I74" s="153"/>
    </row>
    <row r="75" spans="1:9" ht="30.75" customHeight="1" thickBot="1">
      <c r="A75" s="98" t="s">
        <v>113</v>
      </c>
      <c r="B75" s="71"/>
      <c r="C75" s="96" t="s">
        <v>196</v>
      </c>
      <c r="D75" s="99">
        <v>1</v>
      </c>
      <c r="E75" s="100" t="s">
        <v>192</v>
      </c>
      <c r="F75" s="152">
        <v>1950727.2495919999</v>
      </c>
      <c r="G75" s="237">
        <f t="shared" si="4"/>
        <v>1950727</v>
      </c>
      <c r="I75" s="153"/>
    </row>
    <row r="76" spans="1:9" ht="42" customHeight="1" thickBot="1">
      <c r="A76" s="98" t="s">
        <v>114</v>
      </c>
      <c r="B76" s="71"/>
      <c r="C76" s="96" t="s">
        <v>195</v>
      </c>
      <c r="D76" s="99">
        <v>1</v>
      </c>
      <c r="E76" s="100" t="s">
        <v>192</v>
      </c>
      <c r="F76" s="152">
        <v>975363.10863199993</v>
      </c>
      <c r="G76" s="237">
        <f t="shared" si="4"/>
        <v>975363</v>
      </c>
      <c r="I76" s="153"/>
    </row>
    <row r="77" spans="1:9" s="129" customFormat="1" ht="30" customHeight="1" thickBot="1">
      <c r="A77" s="98" t="s">
        <v>115</v>
      </c>
      <c r="B77" s="71"/>
      <c r="C77" s="96" t="s">
        <v>429</v>
      </c>
      <c r="D77" s="99">
        <v>1</v>
      </c>
      <c r="E77" s="100" t="s">
        <v>192</v>
      </c>
      <c r="F77" s="152">
        <v>858319.82464799995</v>
      </c>
      <c r="G77" s="237">
        <f t="shared" si="4"/>
        <v>858320</v>
      </c>
      <c r="I77" s="153"/>
    </row>
    <row r="78" spans="1:9" ht="43.5" thickBot="1">
      <c r="A78" s="98" t="s">
        <v>403</v>
      </c>
      <c r="B78" s="71"/>
      <c r="C78" s="96" t="s">
        <v>404</v>
      </c>
      <c r="D78" s="99">
        <v>1</v>
      </c>
      <c r="E78" s="100" t="s">
        <v>192</v>
      </c>
      <c r="F78" s="152">
        <v>975363.10863199993</v>
      </c>
      <c r="G78" s="237">
        <f t="shared" si="4"/>
        <v>975363</v>
      </c>
      <c r="I78" s="153"/>
    </row>
    <row r="79" spans="1:9" ht="15.75" thickBot="1">
      <c r="A79" s="388" t="s">
        <v>419</v>
      </c>
      <c r="B79" s="389"/>
      <c r="C79" s="390"/>
      <c r="D79" s="115"/>
      <c r="E79" s="130"/>
      <c r="F79" s="130"/>
      <c r="G79" s="237">
        <f>SUM(G72:G78)</f>
        <v>8661226</v>
      </c>
      <c r="I79" s="153"/>
    </row>
    <row r="80" spans="1:9" ht="15.75" thickBot="1">
      <c r="A80" s="6"/>
      <c r="B80" s="6"/>
      <c r="C80" s="6"/>
      <c r="D80" s="6"/>
      <c r="E80" s="6"/>
      <c r="F80" s="134"/>
      <c r="I80" s="153"/>
    </row>
    <row r="81" spans="1:9" s="104" customFormat="1" ht="15.75" thickBot="1">
      <c r="A81" s="88">
        <v>7</v>
      </c>
      <c r="B81" s="240" t="s">
        <v>420</v>
      </c>
      <c r="C81" s="89"/>
      <c r="D81" s="91"/>
      <c r="E81" s="92"/>
      <c r="F81" s="233"/>
      <c r="G81" s="236"/>
      <c r="I81" s="153"/>
    </row>
    <row r="82" spans="1:9" s="104" customFormat="1" ht="15.75" thickBot="1">
      <c r="A82" s="59" t="s">
        <v>64</v>
      </c>
      <c r="B82" s="60"/>
      <c r="C82" s="102" t="s">
        <v>366</v>
      </c>
      <c r="D82" s="103">
        <v>1</v>
      </c>
      <c r="E82" s="67" t="s">
        <v>192</v>
      </c>
      <c r="F82" s="152">
        <v>60204153.909943998</v>
      </c>
      <c r="G82" s="237">
        <f>ROUND(F82*D82,0)</f>
        <v>60204154</v>
      </c>
      <c r="H82" s="238"/>
      <c r="I82" s="153"/>
    </row>
    <row r="83" spans="1:9" s="104" customFormat="1" ht="15.75" thickBot="1">
      <c r="A83" s="388" t="s">
        <v>419</v>
      </c>
      <c r="B83" s="389"/>
      <c r="C83" s="390"/>
      <c r="D83" s="115"/>
      <c r="E83" s="130"/>
      <c r="F83" s="130"/>
      <c r="G83" s="237">
        <f>SUM(G82:G82)</f>
        <v>60204154</v>
      </c>
      <c r="I83" s="153"/>
    </row>
    <row r="84" spans="1:9" ht="15.75" thickBot="1">
      <c r="A84" s="11"/>
      <c r="B84" s="12"/>
      <c r="C84" s="13"/>
      <c r="D84" s="14"/>
      <c r="E84" s="15"/>
      <c r="F84" s="153"/>
      <c r="I84" s="153"/>
    </row>
    <row r="85" spans="1:9" ht="15.75" thickBot="1">
      <c r="A85" s="88">
        <v>8</v>
      </c>
      <c r="B85" s="240" t="s">
        <v>421</v>
      </c>
      <c r="C85" s="89"/>
      <c r="D85" s="91"/>
      <c r="E85" s="92"/>
      <c r="F85" s="233"/>
      <c r="G85" s="236"/>
      <c r="I85" s="153"/>
    </row>
    <row r="86" spans="1:9" ht="15.75" thickBot="1">
      <c r="A86" s="59" t="s">
        <v>71</v>
      </c>
      <c r="B86" s="60"/>
      <c r="C86" s="102" t="s">
        <v>197</v>
      </c>
      <c r="D86" s="62">
        <v>1</v>
      </c>
      <c r="E86" s="67" t="s">
        <v>192</v>
      </c>
      <c r="F86" s="152">
        <v>6144789.9587359997</v>
      </c>
      <c r="G86" s="237">
        <f>ROUND(F86*D86,0)</f>
        <v>6144790</v>
      </c>
      <c r="I86" s="153"/>
    </row>
    <row r="87" spans="1:9" ht="29.25" thickBot="1">
      <c r="A87" s="59" t="s">
        <v>72</v>
      </c>
      <c r="B87" s="60"/>
      <c r="C87" s="68" t="s">
        <v>198</v>
      </c>
      <c r="D87" s="62">
        <v>1</v>
      </c>
      <c r="E87" s="67" t="s">
        <v>192</v>
      </c>
      <c r="F87" s="152">
        <v>2438408.2877439996</v>
      </c>
      <c r="G87" s="237">
        <f>ROUND(F87*D87,0)</f>
        <v>2438408</v>
      </c>
      <c r="I87" s="153"/>
    </row>
    <row r="88" spans="1:9" s="195" customFormat="1" ht="29.25" thickBot="1">
      <c r="A88" s="59" t="s">
        <v>422</v>
      </c>
      <c r="B88" s="60"/>
      <c r="C88" s="68" t="s">
        <v>66</v>
      </c>
      <c r="D88" s="198">
        <v>1</v>
      </c>
      <c r="E88" s="67" t="s">
        <v>4</v>
      </c>
      <c r="F88" s="152">
        <v>975363.10863199993</v>
      </c>
      <c r="G88" s="237">
        <f>ROUND(F88*D88,0)</f>
        <v>975363</v>
      </c>
      <c r="I88" s="153"/>
    </row>
    <row r="89" spans="1:9" ht="15.75" thickBot="1">
      <c r="A89" s="388" t="s">
        <v>419</v>
      </c>
      <c r="B89" s="389"/>
      <c r="C89" s="390"/>
      <c r="D89" s="115"/>
      <c r="E89" s="130"/>
      <c r="F89" s="130"/>
      <c r="G89" s="237">
        <f>SUM(G86:G88)</f>
        <v>9558561</v>
      </c>
      <c r="I89" s="153"/>
    </row>
    <row r="90" spans="1:9" ht="15.75" thickBot="1">
      <c r="A90" s="23"/>
      <c r="B90" s="24"/>
      <c r="C90" s="25"/>
      <c r="D90" s="26"/>
      <c r="E90" s="27"/>
      <c r="F90" s="153"/>
      <c r="I90" s="153"/>
    </row>
    <row r="91" spans="1:9" ht="15.75" thickBot="1">
      <c r="A91" s="88">
        <v>9</v>
      </c>
      <c r="B91" s="240" t="s">
        <v>65</v>
      </c>
      <c r="C91" s="89"/>
      <c r="D91" s="91"/>
      <c r="E91" s="92"/>
      <c r="F91" s="233"/>
      <c r="G91" s="236"/>
      <c r="I91" s="153"/>
    </row>
    <row r="92" spans="1:9" ht="29.25" thickBot="1">
      <c r="A92" s="68" t="s">
        <v>367</v>
      </c>
      <c r="B92" s="68"/>
      <c r="C92" s="68" t="s">
        <v>148</v>
      </c>
      <c r="D92" s="68">
        <v>1</v>
      </c>
      <c r="E92" s="68" t="s">
        <v>4</v>
      </c>
      <c r="F92" s="152">
        <v>5592098</v>
      </c>
      <c r="G92" s="152">
        <f>ROUND(F92*D92,0)</f>
        <v>5592098</v>
      </c>
      <c r="I92" s="153"/>
    </row>
    <row r="93" spans="1:9" ht="15.75" thickBot="1">
      <c r="A93" s="388" t="s">
        <v>419</v>
      </c>
      <c r="B93" s="389"/>
      <c r="C93" s="390"/>
      <c r="D93" s="115"/>
      <c r="E93" s="130"/>
      <c r="F93" s="130"/>
      <c r="G93" s="237">
        <f>SUM(G92:G92)</f>
        <v>5592098</v>
      </c>
      <c r="I93" s="153"/>
    </row>
    <row r="94" spans="1:9" ht="15.75" thickBot="1">
      <c r="A94" s="23"/>
      <c r="B94" s="24"/>
      <c r="C94" s="25"/>
      <c r="D94" s="26"/>
      <c r="E94" s="27"/>
      <c r="F94" s="153"/>
    </row>
    <row r="95" spans="1:9" ht="15.75" thickBot="1">
      <c r="A95" s="59">
        <v>1</v>
      </c>
      <c r="B95" s="75" t="str">
        <f>+B8</f>
        <v>SUMINISTRO E INSTALACION CABLEADO ESTRUCTURADO</v>
      </c>
      <c r="C95" s="255"/>
      <c r="D95" s="253"/>
      <c r="E95" s="136">
        <f>G14</f>
        <v>7802878</v>
      </c>
      <c r="F95" s="134"/>
      <c r="I95" s="238"/>
    </row>
    <row r="96" spans="1:9" ht="15.75" thickBot="1">
      <c r="A96" s="59">
        <v>2</v>
      </c>
      <c r="B96" s="196" t="str">
        <f>+B16</f>
        <v>SUMINISTRO E INSTALACION CABLEADO FIBRA OPTICA</v>
      </c>
      <c r="C96" s="254"/>
      <c r="D96" s="253"/>
      <c r="E96" s="136">
        <f>G24</f>
        <v>47753825</v>
      </c>
      <c r="F96" s="134"/>
    </row>
    <row r="97" spans="1:9" ht="15.75" thickBot="1">
      <c r="A97" s="59">
        <v>3</v>
      </c>
      <c r="B97" s="75" t="str">
        <f>+B26</f>
        <v>SUMINISTRO E INSTALACION CANALIZACIÓN INTERNAS DEL DATA CENTER</v>
      </c>
      <c r="C97" s="255"/>
      <c r="D97" s="253"/>
      <c r="E97" s="136">
        <f>G35</f>
        <v>10924107</v>
      </c>
      <c r="F97" s="134"/>
    </row>
    <row r="98" spans="1:9" ht="15.75" thickBot="1">
      <c r="A98" s="59">
        <v>4</v>
      </c>
      <c r="B98" s="75" t="str">
        <f>+B37</f>
        <v>SUMINISTRO E INSTALACION CANALIZACIÓN INTERNAS FIBRA OPTICA</v>
      </c>
      <c r="C98" s="255"/>
      <c r="D98" s="253"/>
      <c r="E98" s="136">
        <f>+G55</f>
        <v>15103511</v>
      </c>
      <c r="F98" s="134"/>
    </row>
    <row r="99" spans="1:9" ht="15.75" thickBot="1">
      <c r="A99" s="59">
        <v>5</v>
      </c>
      <c r="B99" s="75" t="str">
        <f>+B57</f>
        <v>SUMINISTRO E INSTALACION SISTEMA DE PUESTA A TIERRA</v>
      </c>
      <c r="C99" s="255"/>
      <c r="D99" s="253"/>
      <c r="E99" s="136">
        <f>G69</f>
        <v>23408838</v>
      </c>
      <c r="F99" s="134"/>
    </row>
    <row r="100" spans="1:9" ht="15.75" thickBot="1">
      <c r="A100" s="59">
        <v>6</v>
      </c>
      <c r="B100" s="75" t="str">
        <f>+B71</f>
        <v>SUMINISTRO E INSTALACION MARCACION CABLEADO</v>
      </c>
      <c r="C100" s="255"/>
      <c r="D100" s="253"/>
      <c r="E100" s="136">
        <f>+G79</f>
        <v>8661226</v>
      </c>
      <c r="F100" s="134"/>
    </row>
    <row r="101" spans="1:9" s="104" customFormat="1" ht="15.75" thickBot="1">
      <c r="A101" s="59">
        <v>7</v>
      </c>
      <c r="B101" s="9" t="str">
        <f>+B81</f>
        <v>CONSTRUCCION CERRAMIENTO PASILLO CALIENTE</v>
      </c>
      <c r="C101" s="256"/>
      <c r="D101" s="253"/>
      <c r="E101" s="136">
        <f>G83</f>
        <v>60204154</v>
      </c>
      <c r="F101" s="134"/>
      <c r="G101" s="235"/>
      <c r="I101" s="195"/>
    </row>
    <row r="102" spans="1:9" ht="15.75" thickBot="1">
      <c r="A102" s="59">
        <v>8</v>
      </c>
      <c r="B102" s="75" t="str">
        <f>+B85</f>
        <v>DOCUMENTACION Y CERTIFICACIONES</v>
      </c>
      <c r="C102" s="255"/>
      <c r="D102" s="253"/>
      <c r="E102" s="136">
        <f>G89</f>
        <v>9558561</v>
      </c>
      <c r="F102" s="134"/>
    </row>
    <row r="103" spans="1:9" ht="15.75" thickBot="1">
      <c r="A103" s="59">
        <v>9</v>
      </c>
      <c r="B103" s="9" t="str">
        <f>+B91</f>
        <v>OTROS</v>
      </c>
      <c r="C103" s="256"/>
      <c r="D103" s="253"/>
      <c r="E103" s="136">
        <f>G93</f>
        <v>5592098</v>
      </c>
      <c r="F103" s="134"/>
    </row>
    <row r="104" spans="1:9" ht="15.75" thickBot="1">
      <c r="A104" s="16"/>
      <c r="B104" s="17"/>
      <c r="C104" s="18"/>
      <c r="D104" s="19"/>
      <c r="E104" s="20"/>
      <c r="F104" s="153"/>
    </row>
    <row r="105" spans="1:9" ht="15.75" thickBot="1">
      <c r="A105" s="382" t="s">
        <v>5</v>
      </c>
      <c r="B105" s="383"/>
      <c r="C105" s="9" t="s">
        <v>395</v>
      </c>
      <c r="D105" s="10"/>
      <c r="E105" s="137">
        <f>SUM(E95:E104)</f>
        <v>189009198</v>
      </c>
      <c r="F105" s="234"/>
      <c r="H105" s="122"/>
      <c r="I105" s="122"/>
    </row>
    <row r="106" spans="1:9" s="195" customFormat="1" ht="15.75" thickBot="1">
      <c r="A106" s="384"/>
      <c r="B106" s="385"/>
      <c r="C106" s="9" t="s">
        <v>423</v>
      </c>
      <c r="D106" s="241">
        <v>0.18</v>
      </c>
      <c r="E106" s="137">
        <f>+ROUND(E$105*$D106,0)</f>
        <v>34021656</v>
      </c>
      <c r="F106" s="234"/>
      <c r="G106" s="235"/>
      <c r="H106" s="122"/>
      <c r="I106" s="122"/>
    </row>
    <row r="107" spans="1:9" s="195" customFormat="1" ht="15.75" thickBot="1">
      <c r="A107" s="384"/>
      <c r="B107" s="385"/>
      <c r="C107" s="9" t="s">
        <v>424</v>
      </c>
      <c r="D107" s="241">
        <v>0.05</v>
      </c>
      <c r="E107" s="137">
        <f>+ROUND(E$105*$D107,0)</f>
        <v>9450460</v>
      </c>
      <c r="F107" s="234"/>
      <c r="G107" s="235"/>
      <c r="H107" s="122"/>
      <c r="I107" s="122"/>
    </row>
    <row r="108" spans="1:9" s="195" customFormat="1" ht="15.75" thickBot="1">
      <c r="A108" s="384"/>
      <c r="B108" s="385"/>
      <c r="C108" s="9" t="s">
        <v>425</v>
      </c>
      <c r="D108" s="241">
        <v>0.02</v>
      </c>
      <c r="E108" s="137">
        <f>+ROUND(E$105*$D108,0)</f>
        <v>3780184</v>
      </c>
      <c r="F108" s="234"/>
      <c r="G108" s="235"/>
      <c r="H108" s="122"/>
      <c r="I108" s="122"/>
    </row>
    <row r="109" spans="1:9" s="195" customFormat="1" ht="15.75" thickBot="1">
      <c r="A109" s="384"/>
      <c r="B109" s="385"/>
      <c r="C109" s="9" t="s">
        <v>426</v>
      </c>
      <c r="D109" s="241">
        <v>0.25</v>
      </c>
      <c r="E109" s="137">
        <f>SUM(E106:E108)</f>
        <v>47252300</v>
      </c>
      <c r="F109" s="234"/>
      <c r="G109" s="235"/>
      <c r="H109" s="122"/>
      <c r="I109" s="122"/>
    </row>
    <row r="110" spans="1:9" s="195" customFormat="1" ht="15.75" thickBot="1">
      <c r="A110" s="384"/>
      <c r="B110" s="385"/>
      <c r="C110" s="9" t="s">
        <v>428</v>
      </c>
      <c r="D110" s="241"/>
      <c r="E110" s="137">
        <f>+E105+E109</f>
        <v>236261498</v>
      </c>
      <c r="F110" s="234"/>
      <c r="G110" s="235"/>
      <c r="H110" s="122"/>
      <c r="I110" s="122"/>
    </row>
    <row r="111" spans="1:9" ht="15.75" thickBot="1">
      <c r="A111" s="384"/>
      <c r="B111" s="385"/>
      <c r="C111" s="9" t="s">
        <v>427</v>
      </c>
      <c r="D111" s="241">
        <v>0.19</v>
      </c>
      <c r="E111" s="136">
        <f>+ROUND(E$105*$D107*$D111,0)</f>
        <v>1795587</v>
      </c>
      <c r="F111" s="234"/>
    </row>
    <row r="112" spans="1:9" ht="15.75" thickBot="1">
      <c r="A112" s="386"/>
      <c r="B112" s="387"/>
      <c r="C112" s="9" t="s">
        <v>430</v>
      </c>
      <c r="D112" s="10"/>
      <c r="E112" s="137">
        <f>+E110+E111</f>
        <v>238057085</v>
      </c>
      <c r="F112" s="234"/>
    </row>
    <row r="114" spans="5:6">
      <c r="E114" s="134"/>
      <c r="F114" s="134"/>
    </row>
    <row r="116" spans="5:6">
      <c r="E116" s="238"/>
    </row>
    <row r="832" spans="2:2">
      <c r="B832" s="380"/>
    </row>
    <row r="833" spans="2:2">
      <c r="B833" s="380"/>
    </row>
    <row r="834" spans="2:2">
      <c r="B834" s="380"/>
    </row>
  </sheetData>
  <mergeCells count="17">
    <mergeCell ref="A93:C93"/>
    <mergeCell ref="B832:B834"/>
    <mergeCell ref="A1:F1"/>
    <mergeCell ref="A2:F2"/>
    <mergeCell ref="A3:F3"/>
    <mergeCell ref="A4:F4"/>
    <mergeCell ref="A105:B112"/>
    <mergeCell ref="A14:C14"/>
    <mergeCell ref="A24:C24"/>
    <mergeCell ref="C5:E5"/>
    <mergeCell ref="A5:B5"/>
    <mergeCell ref="A35:C35"/>
    <mergeCell ref="A55:C55"/>
    <mergeCell ref="A69:C69"/>
    <mergeCell ref="A79:C79"/>
    <mergeCell ref="A83:C83"/>
    <mergeCell ref="A89:C89"/>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4" zoomScale="91" zoomScaleNormal="91" workbookViewId="0">
      <selection activeCell="A100" sqref="A100"/>
    </sheetView>
  </sheetViews>
  <sheetFormatPr baseColWidth="10" defaultColWidth="11.42578125" defaultRowHeight="14.25"/>
  <cols>
    <col min="1" max="1" width="17" style="37" customWidth="1"/>
    <col min="2" max="2" width="68" style="37" customWidth="1"/>
    <col min="3" max="3" width="11.42578125" style="37"/>
    <col min="4" max="4" width="18" style="37" customWidth="1"/>
    <col min="5" max="5" width="16.5703125" style="37" customWidth="1"/>
    <col min="6" max="6" width="18.7109375" style="220" customWidth="1"/>
    <col min="7" max="7" width="9.140625" style="37" customWidth="1"/>
    <col min="8" max="8" width="15.85546875" style="37" bestFit="1" customWidth="1"/>
    <col min="9" max="16384" width="11.42578125" style="37"/>
  </cols>
  <sheetData>
    <row r="1" spans="1:8" ht="15">
      <c r="A1" s="374" t="s">
        <v>118</v>
      </c>
      <c r="B1" s="374"/>
      <c r="C1" s="374"/>
      <c r="D1" s="374"/>
      <c r="E1" s="374"/>
      <c r="F1" s="374"/>
    </row>
    <row r="2" spans="1:8" ht="15">
      <c r="A2" s="374" t="s">
        <v>475</v>
      </c>
      <c r="B2" s="374"/>
      <c r="C2" s="374"/>
      <c r="D2" s="374"/>
      <c r="E2" s="374"/>
      <c r="F2" s="374"/>
    </row>
    <row r="3" spans="1:8" ht="15">
      <c r="A3" s="374" t="s">
        <v>121</v>
      </c>
      <c r="B3" s="374"/>
      <c r="C3" s="374"/>
      <c r="D3" s="374"/>
      <c r="E3" s="374"/>
      <c r="F3" s="374"/>
    </row>
    <row r="4" spans="1:8" ht="15">
      <c r="A4" s="374" t="s">
        <v>120</v>
      </c>
      <c r="B4" s="374"/>
      <c r="C4" s="374"/>
      <c r="D4" s="374"/>
      <c r="E4" s="374"/>
      <c r="F4" s="374"/>
    </row>
    <row r="5" spans="1:8" ht="50.25" customHeight="1">
      <c r="A5" s="54" t="s">
        <v>67</v>
      </c>
      <c r="B5" s="401" t="s">
        <v>225</v>
      </c>
      <c r="C5" s="401"/>
      <c r="D5" s="401"/>
    </row>
    <row r="6" spans="1:8" ht="48" customHeight="1" thickBot="1">
      <c r="A6" s="408" t="s">
        <v>346</v>
      </c>
      <c r="B6" s="408"/>
      <c r="C6" s="408"/>
      <c r="D6" s="408"/>
      <c r="E6" s="408"/>
      <c r="F6" s="408"/>
    </row>
    <row r="7" spans="1:8" ht="14.45" customHeight="1" thickBot="1">
      <c r="A7" s="209" t="s">
        <v>226</v>
      </c>
      <c r="B7" s="210" t="s">
        <v>227</v>
      </c>
      <c r="C7" s="402" t="s">
        <v>228</v>
      </c>
      <c r="D7" s="402" t="s">
        <v>229</v>
      </c>
      <c r="E7" s="404" t="s">
        <v>402</v>
      </c>
      <c r="F7" s="406" t="s">
        <v>396</v>
      </c>
    </row>
    <row r="8" spans="1:8" ht="75.75" thickBot="1">
      <c r="A8" s="212">
        <v>1</v>
      </c>
      <c r="B8" s="213" t="s">
        <v>230</v>
      </c>
      <c r="C8" s="403"/>
      <c r="D8" s="403"/>
      <c r="E8" s="405"/>
      <c r="F8" s="407"/>
    </row>
    <row r="9" spans="1:8" ht="20.45" customHeight="1" thickBot="1">
      <c r="A9" s="409" t="s">
        <v>432</v>
      </c>
      <c r="B9" s="410"/>
      <c r="C9" s="410"/>
      <c r="D9" s="411"/>
      <c r="E9" s="209"/>
      <c r="F9" s="221"/>
    </row>
    <row r="10" spans="1:8" ht="72" thickBot="1">
      <c r="A10" s="77" t="s">
        <v>13</v>
      </c>
      <c r="B10" s="78" t="s">
        <v>231</v>
      </c>
      <c r="C10" s="79" t="s">
        <v>109</v>
      </c>
      <c r="D10" s="80">
        <v>25</v>
      </c>
      <c r="E10" s="206">
        <v>221798.76778399997</v>
      </c>
      <c r="F10" s="208">
        <f t="shared" ref="F10:F28" si="0">ROUND(E10*D10,0)</f>
        <v>5544969</v>
      </c>
      <c r="H10" s="153"/>
    </row>
    <row r="11" spans="1:8" ht="72" thickBot="1">
      <c r="A11" s="77" t="s">
        <v>14</v>
      </c>
      <c r="B11" s="78" t="s">
        <v>232</v>
      </c>
      <c r="C11" s="79" t="s">
        <v>109</v>
      </c>
      <c r="D11" s="80">
        <v>10</v>
      </c>
      <c r="E11" s="206">
        <v>221798.76778399997</v>
      </c>
      <c r="F11" s="208">
        <f t="shared" si="0"/>
        <v>2217988</v>
      </c>
      <c r="H11" s="153"/>
    </row>
    <row r="12" spans="1:8" ht="57.75" thickBot="1">
      <c r="A12" s="77" t="s">
        <v>15</v>
      </c>
      <c r="B12" s="78" t="s">
        <v>233</v>
      </c>
      <c r="C12" s="79" t="s">
        <v>109</v>
      </c>
      <c r="D12" s="80">
        <v>20</v>
      </c>
      <c r="E12" s="206">
        <v>124194.22003999999</v>
      </c>
      <c r="F12" s="208">
        <f t="shared" si="0"/>
        <v>2483884</v>
      </c>
      <c r="H12" s="153"/>
    </row>
    <row r="13" spans="1:8" ht="57.75" thickBot="1">
      <c r="A13" s="77" t="s">
        <v>16</v>
      </c>
      <c r="B13" s="78" t="s">
        <v>234</v>
      </c>
      <c r="C13" s="79" t="s">
        <v>109</v>
      </c>
      <c r="D13" s="80">
        <v>22</v>
      </c>
      <c r="E13" s="206">
        <v>124194.22003999999</v>
      </c>
      <c r="F13" s="208">
        <f t="shared" si="0"/>
        <v>2732273</v>
      </c>
      <c r="H13" s="153"/>
    </row>
    <row r="14" spans="1:8" ht="72" thickBot="1">
      <c r="A14" s="77" t="s">
        <v>17</v>
      </c>
      <c r="B14" s="78" t="s">
        <v>235</v>
      </c>
      <c r="C14" s="79" t="s">
        <v>109</v>
      </c>
      <c r="D14" s="80">
        <v>40</v>
      </c>
      <c r="E14" s="206">
        <v>14425.751471999998</v>
      </c>
      <c r="F14" s="208">
        <f t="shared" si="0"/>
        <v>577030</v>
      </c>
      <c r="H14" s="153"/>
    </row>
    <row r="15" spans="1:8" ht="72" thickBot="1">
      <c r="A15" s="77" t="s">
        <v>18</v>
      </c>
      <c r="B15" s="78" t="s">
        <v>236</v>
      </c>
      <c r="C15" s="79" t="s">
        <v>109</v>
      </c>
      <c r="D15" s="80">
        <v>40</v>
      </c>
      <c r="E15" s="206">
        <v>14425.751471999998</v>
      </c>
      <c r="F15" s="208">
        <f t="shared" si="0"/>
        <v>577030</v>
      </c>
      <c r="H15" s="153"/>
    </row>
    <row r="16" spans="1:8" ht="72" thickBot="1">
      <c r="A16" s="77" t="s">
        <v>19</v>
      </c>
      <c r="B16" s="78" t="s">
        <v>237</v>
      </c>
      <c r="C16" s="79" t="s">
        <v>109</v>
      </c>
      <c r="D16" s="79">
        <v>16</v>
      </c>
      <c r="E16" s="206">
        <v>21280.409391999998</v>
      </c>
      <c r="F16" s="208">
        <f t="shared" si="0"/>
        <v>340487</v>
      </c>
      <c r="H16" s="153"/>
    </row>
    <row r="17" spans="1:8" ht="72" thickBot="1">
      <c r="A17" s="77" t="s">
        <v>20</v>
      </c>
      <c r="B17" s="78" t="s">
        <v>238</v>
      </c>
      <c r="C17" s="79" t="s">
        <v>109</v>
      </c>
      <c r="D17" s="79">
        <v>20</v>
      </c>
      <c r="E17" s="206">
        <v>21280.409391999998</v>
      </c>
      <c r="F17" s="208">
        <f t="shared" si="0"/>
        <v>425608</v>
      </c>
      <c r="H17" s="153"/>
    </row>
    <row r="18" spans="1:8" ht="72" thickBot="1">
      <c r="A18" s="77" t="s">
        <v>21</v>
      </c>
      <c r="B18" s="78" t="s">
        <v>239</v>
      </c>
      <c r="C18" s="79" t="s">
        <v>109</v>
      </c>
      <c r="D18" s="79">
        <v>21</v>
      </c>
      <c r="E18" s="206">
        <v>21280.409391999998</v>
      </c>
      <c r="F18" s="208">
        <f t="shared" si="0"/>
        <v>446889</v>
      </c>
      <c r="H18" s="153"/>
    </row>
    <row r="19" spans="1:8" ht="72" thickBot="1">
      <c r="A19" s="77" t="s">
        <v>22</v>
      </c>
      <c r="B19" s="78" t="s">
        <v>240</v>
      </c>
      <c r="C19" s="79" t="s">
        <v>109</v>
      </c>
      <c r="D19" s="79">
        <v>13</v>
      </c>
      <c r="E19" s="206">
        <v>21280.409391999998</v>
      </c>
      <c r="F19" s="208">
        <f t="shared" si="0"/>
        <v>276645</v>
      </c>
      <c r="H19" s="153"/>
    </row>
    <row r="20" spans="1:8" ht="72" thickBot="1">
      <c r="A20" s="77" t="s">
        <v>23</v>
      </c>
      <c r="B20" s="78" t="s">
        <v>241</v>
      </c>
      <c r="C20" s="79" t="s">
        <v>109</v>
      </c>
      <c r="D20" s="79">
        <v>16</v>
      </c>
      <c r="E20" s="206">
        <v>21280.409391999998</v>
      </c>
      <c r="F20" s="208">
        <f t="shared" si="0"/>
        <v>340487</v>
      </c>
      <c r="H20" s="153"/>
    </row>
    <row r="21" spans="1:8" ht="72" thickBot="1">
      <c r="A21" s="77" t="s">
        <v>123</v>
      </c>
      <c r="B21" s="78" t="s">
        <v>242</v>
      </c>
      <c r="C21" s="79" t="s">
        <v>109</v>
      </c>
      <c r="D21" s="79">
        <v>18</v>
      </c>
      <c r="E21" s="206">
        <v>21280.409391999998</v>
      </c>
      <c r="F21" s="208">
        <f t="shared" si="0"/>
        <v>383047</v>
      </c>
      <c r="H21" s="153"/>
    </row>
    <row r="22" spans="1:8" ht="57.75" thickBot="1">
      <c r="A22" s="77" t="s">
        <v>124</v>
      </c>
      <c r="B22" s="86" t="s">
        <v>243</v>
      </c>
      <c r="C22" s="87" t="s">
        <v>109</v>
      </c>
      <c r="D22" s="87">
        <v>38</v>
      </c>
      <c r="E22" s="206">
        <v>8387.6649999999991</v>
      </c>
      <c r="F22" s="208">
        <f t="shared" si="0"/>
        <v>318731</v>
      </c>
      <c r="H22" s="153"/>
    </row>
    <row r="23" spans="1:8" ht="57.75" thickBot="1">
      <c r="A23" s="77" t="s">
        <v>125</v>
      </c>
      <c r="B23" s="86" t="s">
        <v>244</v>
      </c>
      <c r="C23" s="87" t="s">
        <v>109</v>
      </c>
      <c r="D23" s="87">
        <v>38</v>
      </c>
      <c r="E23" s="206">
        <v>8387.6649999999991</v>
      </c>
      <c r="F23" s="208">
        <f t="shared" si="0"/>
        <v>318731</v>
      </c>
      <c r="H23" s="153"/>
    </row>
    <row r="24" spans="1:8" ht="57.75" thickBot="1">
      <c r="A24" s="77" t="s">
        <v>126</v>
      </c>
      <c r="B24" s="86" t="s">
        <v>245</v>
      </c>
      <c r="C24" s="87" t="s">
        <v>109</v>
      </c>
      <c r="D24" s="87">
        <v>38</v>
      </c>
      <c r="E24" s="206">
        <v>8387.6649999999991</v>
      </c>
      <c r="F24" s="208">
        <f t="shared" si="0"/>
        <v>318731</v>
      </c>
      <c r="H24" s="153"/>
    </row>
    <row r="25" spans="1:8" ht="57.75" thickBot="1">
      <c r="A25" s="77" t="s">
        <v>127</v>
      </c>
      <c r="B25" s="86" t="s">
        <v>246</v>
      </c>
      <c r="C25" s="87" t="s">
        <v>109</v>
      </c>
      <c r="D25" s="87">
        <v>38</v>
      </c>
      <c r="E25" s="206">
        <v>8387.6649999999991</v>
      </c>
      <c r="F25" s="208">
        <f t="shared" si="0"/>
        <v>318731</v>
      </c>
      <c r="H25" s="153"/>
    </row>
    <row r="26" spans="1:8" ht="57.75" thickBot="1">
      <c r="A26" s="77" t="s">
        <v>128</v>
      </c>
      <c r="B26" s="86" t="s">
        <v>247</v>
      </c>
      <c r="C26" s="87" t="s">
        <v>109</v>
      </c>
      <c r="D26" s="87">
        <v>38</v>
      </c>
      <c r="E26" s="206">
        <v>8387.6649999999991</v>
      </c>
      <c r="F26" s="208">
        <f t="shared" si="0"/>
        <v>318731</v>
      </c>
      <c r="H26" s="153"/>
    </row>
    <row r="27" spans="1:8" ht="57.75" thickBot="1">
      <c r="A27" s="77" t="s">
        <v>129</v>
      </c>
      <c r="B27" s="86" t="s">
        <v>248</v>
      </c>
      <c r="C27" s="87" t="s">
        <v>109</v>
      </c>
      <c r="D27" s="87">
        <v>38</v>
      </c>
      <c r="E27" s="206">
        <v>8387.6649999999991</v>
      </c>
      <c r="F27" s="208">
        <f t="shared" si="0"/>
        <v>318731</v>
      </c>
      <c r="H27" s="153"/>
    </row>
    <row r="28" spans="1:8" ht="43.5" thickBot="1">
      <c r="A28" s="77" t="s">
        <v>130</v>
      </c>
      <c r="B28" s="86" t="s">
        <v>249</v>
      </c>
      <c r="C28" s="87" t="s">
        <v>109</v>
      </c>
      <c r="D28" s="87">
        <v>7</v>
      </c>
      <c r="E28" s="206">
        <v>8387.6649999999991</v>
      </c>
      <c r="F28" s="208">
        <f t="shared" si="0"/>
        <v>58714</v>
      </c>
      <c r="H28" s="153"/>
    </row>
    <row r="29" spans="1:8" ht="15.75" thickBot="1">
      <c r="A29" s="393" t="s">
        <v>419</v>
      </c>
      <c r="B29" s="394"/>
      <c r="C29" s="117"/>
      <c r="D29" s="142"/>
      <c r="E29" s="207"/>
      <c r="F29" s="218">
        <f>SUM(F10:F28)</f>
        <v>18317437</v>
      </c>
      <c r="H29" s="153"/>
    </row>
    <row r="30" spans="1:8" ht="15" thickBot="1">
      <c r="A30" s="46"/>
      <c r="B30" s="47"/>
      <c r="C30" s="48"/>
      <c r="D30" s="48"/>
      <c r="E30" s="49"/>
      <c r="F30" s="222"/>
      <c r="H30" s="153"/>
    </row>
    <row r="31" spans="1:8" ht="15.75" thickBot="1">
      <c r="A31" s="409" t="s">
        <v>433</v>
      </c>
      <c r="B31" s="410"/>
      <c r="C31" s="410"/>
      <c r="D31" s="411"/>
      <c r="E31" s="209"/>
      <c r="F31" s="221"/>
      <c r="H31" s="153"/>
    </row>
    <row r="32" spans="1:8" ht="66.599999999999994" customHeight="1" thickBot="1">
      <c r="A32" s="77" t="s">
        <v>250</v>
      </c>
      <c r="B32" s="78" t="s">
        <v>251</v>
      </c>
      <c r="C32" s="79" t="s">
        <v>109</v>
      </c>
      <c r="D32" s="80">
        <v>25</v>
      </c>
      <c r="E32" s="206">
        <v>221798.76778399997</v>
      </c>
      <c r="F32" s="208">
        <f t="shared" ref="F32:F49" si="1">ROUND(E32*D32,0)</f>
        <v>5544969</v>
      </c>
      <c r="H32" s="153"/>
    </row>
    <row r="33" spans="1:8" ht="72" thickBot="1">
      <c r="A33" s="77" t="s">
        <v>132</v>
      </c>
      <c r="B33" s="78" t="s">
        <v>252</v>
      </c>
      <c r="C33" s="79" t="s">
        <v>109</v>
      </c>
      <c r="D33" s="80">
        <v>10</v>
      </c>
      <c r="E33" s="206">
        <v>221798.76778399997</v>
      </c>
      <c r="F33" s="208">
        <f t="shared" si="1"/>
        <v>2217988</v>
      </c>
      <c r="H33" s="153"/>
    </row>
    <row r="34" spans="1:8" ht="57.75" thickBot="1">
      <c r="A34" s="77" t="s">
        <v>133</v>
      </c>
      <c r="B34" s="78" t="s">
        <v>400</v>
      </c>
      <c r="C34" s="79" t="s">
        <v>109</v>
      </c>
      <c r="D34" s="80">
        <v>20</v>
      </c>
      <c r="E34" s="206">
        <v>124194.22003999999</v>
      </c>
      <c r="F34" s="208">
        <f t="shared" si="1"/>
        <v>2483884</v>
      </c>
      <c r="H34" s="153"/>
    </row>
    <row r="35" spans="1:8" ht="57.75" thickBot="1">
      <c r="A35" s="77" t="s">
        <v>134</v>
      </c>
      <c r="B35" s="78" t="s">
        <v>401</v>
      </c>
      <c r="C35" s="79" t="s">
        <v>109</v>
      </c>
      <c r="D35" s="80">
        <v>22</v>
      </c>
      <c r="E35" s="206">
        <v>124194.22003999999</v>
      </c>
      <c r="F35" s="208">
        <f t="shared" si="1"/>
        <v>2732273</v>
      </c>
      <c r="H35" s="153"/>
    </row>
    <row r="36" spans="1:8" ht="72" thickBot="1">
      <c r="A36" s="77" t="s">
        <v>135</v>
      </c>
      <c r="B36" s="78" t="s">
        <v>253</v>
      </c>
      <c r="C36" s="79" t="s">
        <v>109</v>
      </c>
      <c r="D36" s="80">
        <v>40</v>
      </c>
      <c r="E36" s="206">
        <v>14425.751471999998</v>
      </c>
      <c r="F36" s="208">
        <f t="shared" si="1"/>
        <v>577030</v>
      </c>
      <c r="H36" s="153"/>
    </row>
    <row r="37" spans="1:8" ht="72" thickBot="1">
      <c r="A37" s="77" t="s">
        <v>136</v>
      </c>
      <c r="B37" s="78" t="s">
        <v>254</v>
      </c>
      <c r="C37" s="79" t="s">
        <v>109</v>
      </c>
      <c r="D37" s="80">
        <v>40</v>
      </c>
      <c r="E37" s="206">
        <v>14425.751471999998</v>
      </c>
      <c r="F37" s="208">
        <f t="shared" si="1"/>
        <v>577030</v>
      </c>
      <c r="H37" s="153"/>
    </row>
    <row r="38" spans="1:8" ht="72" thickBot="1">
      <c r="A38" s="77" t="s">
        <v>137</v>
      </c>
      <c r="B38" s="78" t="s">
        <v>255</v>
      </c>
      <c r="C38" s="79" t="s">
        <v>109</v>
      </c>
      <c r="D38" s="79">
        <v>16</v>
      </c>
      <c r="E38" s="206">
        <v>21280.409391999998</v>
      </c>
      <c r="F38" s="208">
        <f t="shared" si="1"/>
        <v>340487</v>
      </c>
      <c r="H38" s="153"/>
    </row>
    <row r="39" spans="1:8" ht="72" thickBot="1">
      <c r="A39" s="77" t="s">
        <v>256</v>
      </c>
      <c r="B39" s="78" t="s">
        <v>257</v>
      </c>
      <c r="C39" s="79" t="s">
        <v>109</v>
      </c>
      <c r="D39" s="79">
        <v>20</v>
      </c>
      <c r="E39" s="206">
        <v>21280.409391999998</v>
      </c>
      <c r="F39" s="208">
        <f t="shared" si="1"/>
        <v>425608</v>
      </c>
      <c r="H39" s="153"/>
    </row>
    <row r="40" spans="1:8" ht="72" thickBot="1">
      <c r="A40" s="77" t="s">
        <v>258</v>
      </c>
      <c r="B40" s="78" t="s">
        <v>259</v>
      </c>
      <c r="C40" s="79" t="s">
        <v>109</v>
      </c>
      <c r="D40" s="79">
        <v>21</v>
      </c>
      <c r="E40" s="206">
        <v>21280.409391999998</v>
      </c>
      <c r="F40" s="208">
        <f t="shared" si="1"/>
        <v>446889</v>
      </c>
      <c r="H40" s="153"/>
    </row>
    <row r="41" spans="1:8" ht="72" thickBot="1">
      <c r="A41" s="77" t="s">
        <v>260</v>
      </c>
      <c r="B41" s="78" t="s">
        <v>261</v>
      </c>
      <c r="C41" s="79" t="s">
        <v>109</v>
      </c>
      <c r="D41" s="79">
        <v>13</v>
      </c>
      <c r="E41" s="206">
        <v>21280.409391999998</v>
      </c>
      <c r="F41" s="208">
        <f t="shared" si="1"/>
        <v>276645</v>
      </c>
      <c r="H41" s="153"/>
    </row>
    <row r="42" spans="1:8" ht="72" thickBot="1">
      <c r="A42" s="77" t="s">
        <v>262</v>
      </c>
      <c r="B42" s="78" t="s">
        <v>263</v>
      </c>
      <c r="C42" s="79" t="s">
        <v>109</v>
      </c>
      <c r="D42" s="79">
        <v>16</v>
      </c>
      <c r="E42" s="206">
        <v>21280.409391999998</v>
      </c>
      <c r="F42" s="208">
        <f t="shared" si="1"/>
        <v>340487</v>
      </c>
      <c r="H42" s="153"/>
    </row>
    <row r="43" spans="1:8" ht="72" thickBot="1">
      <c r="A43" s="77" t="s">
        <v>264</v>
      </c>
      <c r="B43" s="78" t="s">
        <v>265</v>
      </c>
      <c r="C43" s="79" t="s">
        <v>109</v>
      </c>
      <c r="D43" s="79">
        <v>18</v>
      </c>
      <c r="E43" s="206">
        <v>21280.409391999998</v>
      </c>
      <c r="F43" s="208">
        <f t="shared" si="1"/>
        <v>383047</v>
      </c>
      <c r="H43" s="153"/>
    </row>
    <row r="44" spans="1:8" ht="57.75" thickBot="1">
      <c r="A44" s="77" t="s">
        <v>266</v>
      </c>
      <c r="B44" s="86" t="s">
        <v>267</v>
      </c>
      <c r="C44" s="87" t="s">
        <v>109</v>
      </c>
      <c r="D44" s="87">
        <v>38</v>
      </c>
      <c r="E44" s="206">
        <v>8387.6649999999991</v>
      </c>
      <c r="F44" s="208">
        <f t="shared" si="1"/>
        <v>318731</v>
      </c>
      <c r="H44" s="153"/>
    </row>
    <row r="45" spans="1:8" ht="57.75" thickBot="1">
      <c r="A45" s="77" t="s">
        <v>268</v>
      </c>
      <c r="B45" s="86" t="s">
        <v>269</v>
      </c>
      <c r="C45" s="87" t="s">
        <v>109</v>
      </c>
      <c r="D45" s="87">
        <v>38</v>
      </c>
      <c r="E45" s="206">
        <v>8387.6649999999991</v>
      </c>
      <c r="F45" s="208">
        <f t="shared" si="1"/>
        <v>318731</v>
      </c>
      <c r="H45" s="153"/>
    </row>
    <row r="46" spans="1:8" ht="57.75" thickBot="1">
      <c r="A46" s="77" t="s">
        <v>270</v>
      </c>
      <c r="B46" s="86" t="s">
        <v>271</v>
      </c>
      <c r="C46" s="87" t="s">
        <v>109</v>
      </c>
      <c r="D46" s="87">
        <v>38</v>
      </c>
      <c r="E46" s="206">
        <v>8387.6649999999991</v>
      </c>
      <c r="F46" s="208">
        <f t="shared" si="1"/>
        <v>318731</v>
      </c>
      <c r="H46" s="153"/>
    </row>
    <row r="47" spans="1:8" ht="57.75" thickBot="1">
      <c r="A47" s="77" t="s">
        <v>272</v>
      </c>
      <c r="B47" s="86" t="s">
        <v>273</v>
      </c>
      <c r="C47" s="87" t="s">
        <v>109</v>
      </c>
      <c r="D47" s="87">
        <v>38</v>
      </c>
      <c r="E47" s="206">
        <v>8387.6649999999991</v>
      </c>
      <c r="F47" s="208">
        <f t="shared" si="1"/>
        <v>318731</v>
      </c>
      <c r="H47" s="153"/>
    </row>
    <row r="48" spans="1:8" ht="57.75" thickBot="1">
      <c r="A48" s="77" t="s">
        <v>274</v>
      </c>
      <c r="B48" s="86" t="s">
        <v>275</v>
      </c>
      <c r="C48" s="87" t="s">
        <v>109</v>
      </c>
      <c r="D48" s="87">
        <v>38</v>
      </c>
      <c r="E48" s="206">
        <v>8387.6649999999991</v>
      </c>
      <c r="F48" s="208">
        <f t="shared" si="1"/>
        <v>318731</v>
      </c>
      <c r="H48" s="153"/>
    </row>
    <row r="49" spans="1:8" ht="57.75" thickBot="1">
      <c r="A49" s="77" t="s">
        <v>276</v>
      </c>
      <c r="B49" s="86" t="s">
        <v>277</v>
      </c>
      <c r="C49" s="87" t="s">
        <v>109</v>
      </c>
      <c r="D49" s="87">
        <v>38</v>
      </c>
      <c r="E49" s="206">
        <v>8387.6649999999991</v>
      </c>
      <c r="F49" s="208">
        <f t="shared" si="1"/>
        <v>318731</v>
      </c>
      <c r="H49" s="153"/>
    </row>
    <row r="50" spans="1:8" ht="15.75" thickBot="1">
      <c r="A50" s="393" t="s">
        <v>419</v>
      </c>
      <c r="B50" s="394"/>
      <c r="C50" s="117"/>
      <c r="D50" s="142"/>
      <c r="E50" s="207"/>
      <c r="F50" s="218">
        <f>SUM(F32:F49)</f>
        <v>18258723</v>
      </c>
      <c r="G50" s="53"/>
      <c r="H50" s="153"/>
    </row>
    <row r="51" spans="1:8" ht="15" thickBot="1">
      <c r="A51" s="46"/>
      <c r="B51" s="47"/>
      <c r="C51" s="48"/>
      <c r="D51" s="48"/>
      <c r="E51" s="49"/>
      <c r="F51" s="222"/>
      <c r="H51" s="153"/>
    </row>
    <row r="52" spans="1:8" ht="18" customHeight="1" thickBot="1">
      <c r="A52" s="412" t="s">
        <v>434</v>
      </c>
      <c r="B52" s="412"/>
      <c r="C52" s="412"/>
      <c r="D52" s="412"/>
      <c r="E52" s="209"/>
      <c r="F52" s="221"/>
      <c r="H52" s="153"/>
    </row>
    <row r="53" spans="1:8" ht="72" thickBot="1">
      <c r="A53" s="77" t="s">
        <v>278</v>
      </c>
      <c r="B53" s="86" t="s">
        <v>279</v>
      </c>
      <c r="C53" s="79" t="s">
        <v>109</v>
      </c>
      <c r="D53" s="79">
        <v>20</v>
      </c>
      <c r="E53" s="206">
        <v>34256.772352</v>
      </c>
      <c r="F53" s="208">
        <f t="shared" ref="F53:F67" si="2">ROUND(E53*D53,0)</f>
        <v>685135</v>
      </c>
      <c r="H53" s="153"/>
    </row>
    <row r="54" spans="1:8" ht="72" thickBot="1">
      <c r="A54" s="77" t="s">
        <v>280</v>
      </c>
      <c r="B54" s="86" t="s">
        <v>281</v>
      </c>
      <c r="C54" s="79" t="s">
        <v>109</v>
      </c>
      <c r="D54" s="79">
        <v>23</v>
      </c>
      <c r="E54" s="206">
        <v>34256.772352</v>
      </c>
      <c r="F54" s="208">
        <f t="shared" si="2"/>
        <v>787906</v>
      </c>
      <c r="H54" s="153"/>
    </row>
    <row r="55" spans="1:8" ht="72" thickBot="1">
      <c r="A55" s="77" t="s">
        <v>282</v>
      </c>
      <c r="B55" s="86" t="s">
        <v>283</v>
      </c>
      <c r="C55" s="79" t="s">
        <v>109</v>
      </c>
      <c r="D55" s="79">
        <v>24</v>
      </c>
      <c r="E55" s="206">
        <v>34256.772352</v>
      </c>
      <c r="F55" s="208">
        <f t="shared" si="2"/>
        <v>822163</v>
      </c>
      <c r="H55" s="153"/>
    </row>
    <row r="56" spans="1:8" ht="72" thickBot="1">
      <c r="A56" s="77" t="s">
        <v>284</v>
      </c>
      <c r="B56" s="86" t="s">
        <v>285</v>
      </c>
      <c r="C56" s="79" t="s">
        <v>109</v>
      </c>
      <c r="D56" s="79">
        <v>26</v>
      </c>
      <c r="E56" s="206">
        <v>34256.772352</v>
      </c>
      <c r="F56" s="208">
        <f t="shared" si="2"/>
        <v>890676</v>
      </c>
      <c r="H56" s="153"/>
    </row>
    <row r="57" spans="1:8" ht="72" thickBot="1">
      <c r="A57" s="77" t="s">
        <v>286</v>
      </c>
      <c r="B57" s="86" t="s">
        <v>287</v>
      </c>
      <c r="C57" s="79" t="s">
        <v>109</v>
      </c>
      <c r="D57" s="79">
        <v>27</v>
      </c>
      <c r="E57" s="206">
        <v>34256.772352</v>
      </c>
      <c r="F57" s="208">
        <f t="shared" si="2"/>
        <v>924933</v>
      </c>
      <c r="H57" s="153"/>
    </row>
    <row r="58" spans="1:8" ht="72" thickBot="1">
      <c r="A58" s="77" t="s">
        <v>288</v>
      </c>
      <c r="B58" s="86" t="s">
        <v>289</v>
      </c>
      <c r="C58" s="79" t="s">
        <v>109</v>
      </c>
      <c r="D58" s="79">
        <v>29</v>
      </c>
      <c r="E58" s="206">
        <v>34256.772352</v>
      </c>
      <c r="F58" s="208">
        <f t="shared" si="2"/>
        <v>993446</v>
      </c>
      <c r="H58" s="153"/>
    </row>
    <row r="59" spans="1:8" ht="72" thickBot="1">
      <c r="A59" s="77" t="s">
        <v>290</v>
      </c>
      <c r="B59" s="86" t="s">
        <v>291</v>
      </c>
      <c r="C59" s="79" t="s">
        <v>109</v>
      </c>
      <c r="D59" s="79">
        <v>34</v>
      </c>
      <c r="E59" s="206">
        <v>34256.772352</v>
      </c>
      <c r="F59" s="208">
        <f t="shared" si="2"/>
        <v>1164730</v>
      </c>
      <c r="H59" s="153"/>
    </row>
    <row r="60" spans="1:8" ht="72" thickBot="1">
      <c r="A60" s="77" t="s">
        <v>292</v>
      </c>
      <c r="B60" s="86" t="s">
        <v>293</v>
      </c>
      <c r="C60" s="79" t="s">
        <v>109</v>
      </c>
      <c r="D60" s="79">
        <v>18</v>
      </c>
      <c r="E60" s="206">
        <v>34256.772352</v>
      </c>
      <c r="F60" s="208">
        <f t="shared" si="2"/>
        <v>616622</v>
      </c>
      <c r="H60" s="153"/>
    </row>
    <row r="61" spans="1:8" ht="72" thickBot="1">
      <c r="A61" s="77" t="s">
        <v>294</v>
      </c>
      <c r="B61" s="86" t="s">
        <v>295</v>
      </c>
      <c r="C61" s="79" t="s">
        <v>109</v>
      </c>
      <c r="D61" s="79">
        <v>20</v>
      </c>
      <c r="E61" s="206">
        <v>34256.772352</v>
      </c>
      <c r="F61" s="208">
        <f t="shared" si="2"/>
        <v>685135</v>
      </c>
      <c r="H61" s="153"/>
    </row>
    <row r="62" spans="1:8" ht="72" thickBot="1">
      <c r="A62" s="77" t="s">
        <v>296</v>
      </c>
      <c r="B62" s="86" t="s">
        <v>297</v>
      </c>
      <c r="C62" s="79" t="s">
        <v>109</v>
      </c>
      <c r="D62" s="79">
        <v>21</v>
      </c>
      <c r="E62" s="206">
        <v>34256.772352</v>
      </c>
      <c r="F62" s="208">
        <f t="shared" si="2"/>
        <v>719392</v>
      </c>
      <c r="H62" s="153"/>
    </row>
    <row r="63" spans="1:8" ht="72" thickBot="1">
      <c r="A63" s="77" t="s">
        <v>298</v>
      </c>
      <c r="B63" s="86" t="s">
        <v>299</v>
      </c>
      <c r="C63" s="79" t="s">
        <v>109</v>
      </c>
      <c r="D63" s="79">
        <v>23</v>
      </c>
      <c r="E63" s="206">
        <v>34256.772352</v>
      </c>
      <c r="F63" s="208">
        <f t="shared" si="2"/>
        <v>787906</v>
      </c>
      <c r="H63" s="153"/>
    </row>
    <row r="64" spans="1:8" ht="72" thickBot="1">
      <c r="A64" s="77" t="s">
        <v>300</v>
      </c>
      <c r="B64" s="86" t="s">
        <v>301</v>
      </c>
      <c r="C64" s="79" t="s">
        <v>109</v>
      </c>
      <c r="D64" s="79">
        <v>23</v>
      </c>
      <c r="E64" s="206">
        <v>34256.772352</v>
      </c>
      <c r="F64" s="208">
        <f t="shared" si="2"/>
        <v>787906</v>
      </c>
      <c r="H64" s="153"/>
    </row>
    <row r="65" spans="1:8" ht="72" thickBot="1">
      <c r="A65" s="77" t="s">
        <v>302</v>
      </c>
      <c r="B65" s="86" t="s">
        <v>303</v>
      </c>
      <c r="C65" s="79" t="s">
        <v>109</v>
      </c>
      <c r="D65" s="79">
        <v>25</v>
      </c>
      <c r="E65" s="206">
        <v>34256.772352</v>
      </c>
      <c r="F65" s="208">
        <f t="shared" si="2"/>
        <v>856419</v>
      </c>
      <c r="H65" s="153"/>
    </row>
    <row r="66" spans="1:8" ht="72" thickBot="1">
      <c r="A66" s="77" t="s">
        <v>304</v>
      </c>
      <c r="B66" s="86" t="s">
        <v>305</v>
      </c>
      <c r="C66" s="79" t="s">
        <v>109</v>
      </c>
      <c r="D66" s="79">
        <v>27</v>
      </c>
      <c r="E66" s="206">
        <v>34256.772352</v>
      </c>
      <c r="F66" s="208">
        <f t="shared" si="2"/>
        <v>924933</v>
      </c>
      <c r="H66" s="153"/>
    </row>
    <row r="67" spans="1:8" ht="72" thickBot="1">
      <c r="A67" s="77" t="s">
        <v>306</v>
      </c>
      <c r="B67" s="86" t="s">
        <v>307</v>
      </c>
      <c r="C67" s="79" t="s">
        <v>109</v>
      </c>
      <c r="D67" s="79">
        <v>29</v>
      </c>
      <c r="E67" s="206">
        <v>34256.772352</v>
      </c>
      <c r="F67" s="208">
        <f t="shared" si="2"/>
        <v>993446</v>
      </c>
      <c r="H67" s="153"/>
    </row>
    <row r="68" spans="1:8" ht="15.75" thickBot="1">
      <c r="A68" s="393" t="s">
        <v>419</v>
      </c>
      <c r="B68" s="394"/>
      <c r="C68" s="117"/>
      <c r="D68" s="142"/>
      <c r="E68" s="207"/>
      <c r="F68" s="218">
        <f>SUM(F53:F67)</f>
        <v>12640748</v>
      </c>
      <c r="G68" s="53"/>
      <c r="H68" s="153"/>
    </row>
    <row r="69" spans="1:8" ht="15" thickBot="1">
      <c r="A69" s="46"/>
      <c r="B69" s="47"/>
      <c r="C69" s="36"/>
      <c r="D69" s="36"/>
      <c r="E69" s="52"/>
      <c r="F69" s="223"/>
      <c r="H69" s="153"/>
    </row>
    <row r="70" spans="1:8" ht="18" customHeight="1" thickBot="1">
      <c r="A70" s="409" t="s">
        <v>435</v>
      </c>
      <c r="B70" s="411"/>
      <c r="C70" s="209"/>
      <c r="D70" s="209"/>
      <c r="E70" s="209"/>
      <c r="F70" s="221"/>
      <c r="H70" s="153"/>
    </row>
    <row r="71" spans="1:8" ht="72" thickBot="1">
      <c r="A71" s="77" t="s">
        <v>308</v>
      </c>
      <c r="B71" s="86" t="s">
        <v>309</v>
      </c>
      <c r="C71" s="79" t="s">
        <v>109</v>
      </c>
      <c r="D71" s="79">
        <v>20</v>
      </c>
      <c r="E71" s="206">
        <v>34256.772352</v>
      </c>
      <c r="F71" s="208">
        <f t="shared" ref="F71:F85" si="3">ROUND(E71*D71,0)</f>
        <v>685135</v>
      </c>
      <c r="H71" s="153"/>
    </row>
    <row r="72" spans="1:8" ht="72" thickBot="1">
      <c r="A72" s="77" t="s">
        <v>310</v>
      </c>
      <c r="B72" s="86" t="s">
        <v>311</v>
      </c>
      <c r="C72" s="79" t="s">
        <v>109</v>
      </c>
      <c r="D72" s="79">
        <v>23</v>
      </c>
      <c r="E72" s="206">
        <v>34256.772352</v>
      </c>
      <c r="F72" s="208">
        <f t="shared" si="3"/>
        <v>787906</v>
      </c>
      <c r="H72" s="153"/>
    </row>
    <row r="73" spans="1:8" ht="72" thickBot="1">
      <c r="A73" s="77" t="s">
        <v>312</v>
      </c>
      <c r="B73" s="86" t="s">
        <v>313</v>
      </c>
      <c r="C73" s="79" t="s">
        <v>109</v>
      </c>
      <c r="D73" s="79">
        <v>24</v>
      </c>
      <c r="E73" s="206">
        <v>34256.772352</v>
      </c>
      <c r="F73" s="208">
        <f t="shared" si="3"/>
        <v>822163</v>
      </c>
      <c r="H73" s="153"/>
    </row>
    <row r="74" spans="1:8" ht="72" thickBot="1">
      <c r="A74" s="77" t="s">
        <v>314</v>
      </c>
      <c r="B74" s="86" t="s">
        <v>315</v>
      </c>
      <c r="C74" s="79" t="s">
        <v>109</v>
      </c>
      <c r="D74" s="79">
        <v>26</v>
      </c>
      <c r="E74" s="206">
        <v>34256.772352</v>
      </c>
      <c r="F74" s="208">
        <f t="shared" si="3"/>
        <v>890676</v>
      </c>
      <c r="H74" s="153"/>
    </row>
    <row r="75" spans="1:8" ht="72" thickBot="1">
      <c r="A75" s="77" t="s">
        <v>316</v>
      </c>
      <c r="B75" s="86" t="s">
        <v>317</v>
      </c>
      <c r="C75" s="79" t="s">
        <v>109</v>
      </c>
      <c r="D75" s="79">
        <v>27</v>
      </c>
      <c r="E75" s="206">
        <v>34256.772352</v>
      </c>
      <c r="F75" s="208">
        <f t="shared" si="3"/>
        <v>924933</v>
      </c>
      <c r="H75" s="153"/>
    </row>
    <row r="76" spans="1:8" ht="72" thickBot="1">
      <c r="A76" s="77" t="s">
        <v>318</v>
      </c>
      <c r="B76" s="86" t="s">
        <v>319</v>
      </c>
      <c r="C76" s="79" t="s">
        <v>109</v>
      </c>
      <c r="D76" s="79">
        <v>29</v>
      </c>
      <c r="E76" s="206">
        <v>34256.772352</v>
      </c>
      <c r="F76" s="208">
        <f t="shared" si="3"/>
        <v>993446</v>
      </c>
      <c r="H76" s="153"/>
    </row>
    <row r="77" spans="1:8" ht="72" thickBot="1">
      <c r="A77" s="77" t="s">
        <v>320</v>
      </c>
      <c r="B77" s="86" t="s">
        <v>321</v>
      </c>
      <c r="C77" s="79" t="s">
        <v>109</v>
      </c>
      <c r="D77" s="79">
        <v>34</v>
      </c>
      <c r="E77" s="206">
        <v>34256.772352</v>
      </c>
      <c r="F77" s="208">
        <f t="shared" si="3"/>
        <v>1164730</v>
      </c>
      <c r="H77" s="153"/>
    </row>
    <row r="78" spans="1:8" ht="72" thickBot="1">
      <c r="A78" s="77" t="s">
        <v>322</v>
      </c>
      <c r="B78" s="86" t="s">
        <v>323</v>
      </c>
      <c r="C78" s="79" t="s">
        <v>109</v>
      </c>
      <c r="D78" s="79">
        <v>18</v>
      </c>
      <c r="E78" s="206">
        <v>34256.772352</v>
      </c>
      <c r="F78" s="208">
        <f t="shared" si="3"/>
        <v>616622</v>
      </c>
      <c r="H78" s="153"/>
    </row>
    <row r="79" spans="1:8" ht="72" thickBot="1">
      <c r="A79" s="77" t="s">
        <v>324</v>
      </c>
      <c r="B79" s="86" t="s">
        <v>325</v>
      </c>
      <c r="C79" s="79" t="s">
        <v>109</v>
      </c>
      <c r="D79" s="79">
        <v>20</v>
      </c>
      <c r="E79" s="206">
        <v>34256.772352</v>
      </c>
      <c r="F79" s="208">
        <f t="shared" si="3"/>
        <v>685135</v>
      </c>
      <c r="H79" s="153"/>
    </row>
    <row r="80" spans="1:8" ht="72" thickBot="1">
      <c r="A80" s="77" t="s">
        <v>326</v>
      </c>
      <c r="B80" s="86" t="s">
        <v>327</v>
      </c>
      <c r="C80" s="79" t="s">
        <v>109</v>
      </c>
      <c r="D80" s="79">
        <v>21</v>
      </c>
      <c r="E80" s="206">
        <v>34256.772352</v>
      </c>
      <c r="F80" s="208">
        <f t="shared" si="3"/>
        <v>719392</v>
      </c>
      <c r="H80" s="153"/>
    </row>
    <row r="81" spans="1:8" ht="72" thickBot="1">
      <c r="A81" s="77" t="s">
        <v>328</v>
      </c>
      <c r="B81" s="86" t="s">
        <v>329</v>
      </c>
      <c r="C81" s="79" t="s">
        <v>109</v>
      </c>
      <c r="D81" s="79">
        <v>23</v>
      </c>
      <c r="E81" s="206">
        <v>34256.772352</v>
      </c>
      <c r="F81" s="208">
        <f t="shared" si="3"/>
        <v>787906</v>
      </c>
      <c r="H81" s="153"/>
    </row>
    <row r="82" spans="1:8" ht="72" thickBot="1">
      <c r="A82" s="77" t="s">
        <v>330</v>
      </c>
      <c r="B82" s="86" t="s">
        <v>331</v>
      </c>
      <c r="C82" s="79" t="s">
        <v>109</v>
      </c>
      <c r="D82" s="79">
        <v>23</v>
      </c>
      <c r="E82" s="206">
        <v>34256.772352</v>
      </c>
      <c r="F82" s="208">
        <f t="shared" si="3"/>
        <v>787906</v>
      </c>
      <c r="H82" s="153"/>
    </row>
    <row r="83" spans="1:8" ht="72" thickBot="1">
      <c r="A83" s="77" t="s">
        <v>332</v>
      </c>
      <c r="B83" s="86" t="s">
        <v>333</v>
      </c>
      <c r="C83" s="79" t="s">
        <v>109</v>
      </c>
      <c r="D83" s="79">
        <v>25</v>
      </c>
      <c r="E83" s="206">
        <v>34256.772352</v>
      </c>
      <c r="F83" s="208">
        <f t="shared" si="3"/>
        <v>856419</v>
      </c>
      <c r="H83" s="153"/>
    </row>
    <row r="84" spans="1:8" ht="72" thickBot="1">
      <c r="A84" s="77" t="s">
        <v>334</v>
      </c>
      <c r="B84" s="86" t="s">
        <v>335</v>
      </c>
      <c r="C84" s="79" t="s">
        <v>109</v>
      </c>
      <c r="D84" s="79">
        <v>27</v>
      </c>
      <c r="E84" s="206">
        <v>34256.772352</v>
      </c>
      <c r="F84" s="208">
        <f t="shared" si="3"/>
        <v>924933</v>
      </c>
      <c r="H84" s="153"/>
    </row>
    <row r="85" spans="1:8" ht="72" thickBot="1">
      <c r="A85" s="77" t="s">
        <v>336</v>
      </c>
      <c r="B85" s="86" t="s">
        <v>337</v>
      </c>
      <c r="C85" s="79" t="s">
        <v>109</v>
      </c>
      <c r="D85" s="79">
        <v>29</v>
      </c>
      <c r="E85" s="206">
        <v>34256.772352</v>
      </c>
      <c r="F85" s="208">
        <f t="shared" si="3"/>
        <v>993446</v>
      </c>
      <c r="H85" s="153"/>
    </row>
    <row r="86" spans="1:8" ht="15.75" thickBot="1">
      <c r="A86" s="393" t="s">
        <v>419</v>
      </c>
      <c r="B86" s="394"/>
      <c r="C86" s="117"/>
      <c r="D86" s="142"/>
      <c r="E86" s="207"/>
      <c r="F86" s="218">
        <f>SUM(F71:F85)</f>
        <v>12640748</v>
      </c>
      <c r="H86" s="153"/>
    </row>
    <row r="87" spans="1:8" ht="15" thickBot="1">
      <c r="A87" s="46"/>
      <c r="B87" s="85"/>
      <c r="C87" s="81"/>
      <c r="D87" s="81"/>
      <c r="E87" s="83"/>
      <c r="F87" s="224"/>
      <c r="H87" s="153"/>
    </row>
    <row r="88" spans="1:8" ht="30.75" thickBot="1">
      <c r="A88" s="210">
        <v>2</v>
      </c>
      <c r="B88" s="213" t="s">
        <v>436</v>
      </c>
      <c r="C88" s="211"/>
      <c r="D88" s="214"/>
      <c r="E88" s="215"/>
      <c r="F88" s="225"/>
      <c r="H88" s="153"/>
    </row>
    <row r="89" spans="1:8" ht="86.25" thickBot="1">
      <c r="A89" s="77" t="s">
        <v>24</v>
      </c>
      <c r="B89" s="78" t="s">
        <v>399</v>
      </c>
      <c r="C89" s="79" t="s">
        <v>109</v>
      </c>
      <c r="D89" s="80">
        <v>80</v>
      </c>
      <c r="E89" s="206">
        <v>78418.731863999987</v>
      </c>
      <c r="F89" s="208">
        <f t="shared" ref="F89:F97" si="4">ROUND(E89*D89,0)</f>
        <v>6273499</v>
      </c>
      <c r="H89" s="153"/>
    </row>
    <row r="90" spans="1:8" ht="57.75" thickBot="1">
      <c r="A90" s="77" t="s">
        <v>34</v>
      </c>
      <c r="B90" s="78" t="s">
        <v>338</v>
      </c>
      <c r="C90" s="79" t="s">
        <v>339</v>
      </c>
      <c r="D90" s="80">
        <v>3</v>
      </c>
      <c r="E90" s="206">
        <v>178978.834672</v>
      </c>
      <c r="F90" s="208">
        <f t="shared" si="4"/>
        <v>536937</v>
      </c>
      <c r="H90" s="153"/>
    </row>
    <row r="91" spans="1:8" ht="72" thickBot="1">
      <c r="A91" s="77" t="s">
        <v>35</v>
      </c>
      <c r="B91" s="78" t="s">
        <v>363</v>
      </c>
      <c r="C91" s="79" t="s">
        <v>339</v>
      </c>
      <c r="D91" s="80">
        <v>44</v>
      </c>
      <c r="E91" s="206">
        <v>165607.090088</v>
      </c>
      <c r="F91" s="208">
        <f t="shared" si="4"/>
        <v>7286712</v>
      </c>
      <c r="H91" s="153"/>
    </row>
    <row r="92" spans="1:8" ht="43.5" thickBot="1">
      <c r="A92" s="77" t="s">
        <v>37</v>
      </c>
      <c r="B92" s="78" t="s">
        <v>340</v>
      </c>
      <c r="C92" s="79" t="s">
        <v>109</v>
      </c>
      <c r="D92" s="80">
        <v>500</v>
      </c>
      <c r="E92" s="206">
        <v>4876.7174719999994</v>
      </c>
      <c r="F92" s="208">
        <f t="shared" si="4"/>
        <v>2438359</v>
      </c>
      <c r="H92" s="153"/>
    </row>
    <row r="93" spans="1:8" ht="57.75" thickBot="1">
      <c r="A93" s="77" t="s">
        <v>38</v>
      </c>
      <c r="B93" s="78" t="s">
        <v>362</v>
      </c>
      <c r="C93" s="79" t="s">
        <v>339</v>
      </c>
      <c r="D93" s="80">
        <v>1</v>
      </c>
      <c r="E93" s="206">
        <v>88174.231463999997</v>
      </c>
      <c r="F93" s="208">
        <f t="shared" si="4"/>
        <v>88174</v>
      </c>
      <c r="H93" s="153"/>
    </row>
    <row r="94" spans="1:8" ht="57.75" thickBot="1">
      <c r="A94" s="77" t="s">
        <v>39</v>
      </c>
      <c r="B94" s="78" t="s">
        <v>361</v>
      </c>
      <c r="C94" s="79" t="s">
        <v>339</v>
      </c>
      <c r="D94" s="80">
        <v>1</v>
      </c>
      <c r="E94" s="206">
        <v>88174.231463999997</v>
      </c>
      <c r="F94" s="208">
        <f t="shared" si="4"/>
        <v>88174</v>
      </c>
      <c r="H94" s="153"/>
    </row>
    <row r="95" spans="1:8" ht="43.5" thickBot="1">
      <c r="A95" s="77" t="s">
        <v>40</v>
      </c>
      <c r="B95" s="78" t="s">
        <v>359</v>
      </c>
      <c r="C95" s="79" t="s">
        <v>339</v>
      </c>
      <c r="D95" s="80">
        <v>20</v>
      </c>
      <c r="E95" s="206">
        <v>147348.304752</v>
      </c>
      <c r="F95" s="208">
        <f t="shared" si="4"/>
        <v>2946966</v>
      </c>
      <c r="H95" s="153"/>
    </row>
    <row r="96" spans="1:8" ht="43.5" thickBot="1">
      <c r="A96" s="77" t="s">
        <v>76</v>
      </c>
      <c r="B96" s="78" t="s">
        <v>360</v>
      </c>
      <c r="C96" s="79" t="s">
        <v>339</v>
      </c>
      <c r="D96" s="80">
        <v>6</v>
      </c>
      <c r="E96" s="206">
        <v>154539.50159999999</v>
      </c>
      <c r="F96" s="208">
        <f t="shared" si="4"/>
        <v>927237</v>
      </c>
      <c r="H96" s="153"/>
    </row>
    <row r="97" spans="1:8" ht="43.5" thickBot="1">
      <c r="A97" s="77" t="s">
        <v>77</v>
      </c>
      <c r="B97" s="78" t="s">
        <v>341</v>
      </c>
      <c r="C97" s="79" t="s">
        <v>339</v>
      </c>
      <c r="D97" s="80">
        <v>24</v>
      </c>
      <c r="E97" s="206">
        <v>209697.81896799998</v>
      </c>
      <c r="F97" s="208">
        <f t="shared" si="4"/>
        <v>5032748</v>
      </c>
      <c r="H97" s="153"/>
    </row>
    <row r="98" spans="1:8" ht="15.75" thickBot="1">
      <c r="A98" s="393" t="s">
        <v>419</v>
      </c>
      <c r="B98" s="394"/>
      <c r="C98" s="117"/>
      <c r="D98" s="142"/>
      <c r="E98" s="207"/>
      <c r="F98" s="218">
        <f>SUM(F89:F97)</f>
        <v>25618806</v>
      </c>
      <c r="G98" s="217"/>
      <c r="H98" s="153"/>
    </row>
    <row r="99" spans="1:8" ht="15" thickBot="1">
      <c r="A99" s="46"/>
      <c r="B99" s="84"/>
      <c r="C99" s="81"/>
      <c r="D99" s="82"/>
      <c r="E99" s="83"/>
      <c r="F99" s="224"/>
      <c r="H99" s="153"/>
    </row>
    <row r="100" spans="1:8" ht="30.75" thickBot="1">
      <c r="A100" s="210">
        <v>3</v>
      </c>
      <c r="B100" s="213" t="s">
        <v>437</v>
      </c>
      <c r="C100" s="211"/>
      <c r="D100" s="216"/>
      <c r="E100" s="215"/>
      <c r="F100" s="225"/>
      <c r="H100" s="153"/>
    </row>
    <row r="101" spans="1:8" ht="399.75" thickBot="1">
      <c r="A101" s="77" t="s">
        <v>25</v>
      </c>
      <c r="B101" s="78" t="s">
        <v>357</v>
      </c>
      <c r="C101" s="79" t="s">
        <v>339</v>
      </c>
      <c r="D101" s="147">
        <v>1</v>
      </c>
      <c r="E101" s="206">
        <v>30587399.639807999</v>
      </c>
      <c r="F101" s="208">
        <f>ROUND(E101*D101,0)</f>
        <v>30587400</v>
      </c>
      <c r="H101" s="153"/>
    </row>
    <row r="102" spans="1:8" ht="399.75" thickBot="1">
      <c r="A102" s="77" t="s">
        <v>26</v>
      </c>
      <c r="B102" s="78" t="s">
        <v>358</v>
      </c>
      <c r="C102" s="79" t="s">
        <v>339</v>
      </c>
      <c r="D102" s="147">
        <v>1</v>
      </c>
      <c r="E102" s="206">
        <v>30587399.639807999</v>
      </c>
      <c r="F102" s="208">
        <f>ROUND(E102*D102,0)</f>
        <v>30587400</v>
      </c>
      <c r="H102" s="153"/>
    </row>
    <row r="103" spans="1:8" ht="15.75" thickBot="1">
      <c r="A103" s="393" t="s">
        <v>419</v>
      </c>
      <c r="B103" s="394"/>
      <c r="C103" s="117"/>
      <c r="D103" s="148"/>
      <c r="E103" s="207"/>
      <c r="F103" s="218">
        <f>SUM(F101:F102)</f>
        <v>61174800</v>
      </c>
      <c r="G103" s="53"/>
      <c r="H103" s="153"/>
    </row>
    <row r="104" spans="1:8" ht="15" thickBot="1">
      <c r="A104" s="50"/>
      <c r="B104" s="51"/>
      <c r="C104" s="36"/>
      <c r="D104" s="143"/>
      <c r="E104" s="145"/>
      <c r="F104" s="146"/>
      <c r="H104" s="153"/>
    </row>
    <row r="105" spans="1:8" ht="30.75" thickBot="1">
      <c r="A105" s="209">
        <v>4</v>
      </c>
      <c r="B105" s="213" t="s">
        <v>438</v>
      </c>
      <c r="C105" s="211"/>
      <c r="D105" s="214"/>
      <c r="E105" s="215"/>
      <c r="F105" s="225"/>
      <c r="H105" s="153"/>
    </row>
    <row r="106" spans="1:8" ht="57.75" thickBot="1">
      <c r="A106" s="77" t="s">
        <v>11</v>
      </c>
      <c r="B106" s="78" t="s">
        <v>344</v>
      </c>
      <c r="C106" s="79" t="s">
        <v>109</v>
      </c>
      <c r="D106" s="80">
        <v>35</v>
      </c>
      <c r="E106" s="206">
        <v>124846.651336</v>
      </c>
      <c r="F106" s="208">
        <f>ROUND(E106*D106,0)</f>
        <v>4369633</v>
      </c>
      <c r="H106" s="153"/>
    </row>
    <row r="107" spans="1:8" ht="15.75" thickBot="1">
      <c r="A107" s="393" t="s">
        <v>419</v>
      </c>
      <c r="B107" s="394"/>
      <c r="C107" s="117"/>
      <c r="D107" s="142"/>
      <c r="E107" s="219"/>
      <c r="F107" s="218">
        <f>SUM(F106)</f>
        <v>4369633</v>
      </c>
      <c r="H107" s="153"/>
    </row>
    <row r="108" spans="1:8" s="197" customFormat="1" ht="15" thickBot="1">
      <c r="A108" s="50"/>
      <c r="B108" s="51"/>
      <c r="C108" s="36"/>
      <c r="D108" s="143"/>
      <c r="E108" s="145"/>
      <c r="F108" s="146"/>
      <c r="H108" s="153"/>
    </row>
    <row r="109" spans="1:8" ht="15.75" thickBot="1">
      <c r="A109" s="209">
        <v>5</v>
      </c>
      <c r="B109" s="213" t="s">
        <v>342</v>
      </c>
      <c r="C109" s="211"/>
      <c r="D109" s="214"/>
      <c r="E109" s="215"/>
      <c r="F109" s="225"/>
      <c r="H109" s="153"/>
    </row>
    <row r="110" spans="1:8" ht="15" thickBot="1">
      <c r="A110" s="77" t="s">
        <v>57</v>
      </c>
      <c r="B110" s="78" t="s">
        <v>345</v>
      </c>
      <c r="C110" s="79" t="s">
        <v>339</v>
      </c>
      <c r="D110" s="80">
        <v>1</v>
      </c>
      <c r="E110" s="206">
        <v>575426.85349599994</v>
      </c>
      <c r="F110" s="208">
        <f>E110*D110</f>
        <v>575426.85349599994</v>
      </c>
      <c r="H110" s="153"/>
    </row>
    <row r="111" spans="1:8" ht="43.5" thickBot="1">
      <c r="A111" s="77" t="s">
        <v>58</v>
      </c>
      <c r="B111" s="78" t="s">
        <v>343</v>
      </c>
      <c r="C111" s="79" t="s">
        <v>109</v>
      </c>
      <c r="D111" s="80">
        <v>40</v>
      </c>
      <c r="E111" s="206">
        <v>108997.31955199999</v>
      </c>
      <c r="F111" s="208">
        <f>ROUND(E111*D111,0)</f>
        <v>4359893</v>
      </c>
      <c r="H111" s="153"/>
    </row>
    <row r="112" spans="1:8" ht="15.75" thickBot="1">
      <c r="A112" s="393" t="s">
        <v>419</v>
      </c>
      <c r="B112" s="394"/>
      <c r="C112" s="117"/>
      <c r="D112" s="142"/>
      <c r="E112" s="219"/>
      <c r="F112" s="218">
        <f>SUM(F110:F111)</f>
        <v>4935319.8534960002</v>
      </c>
    </row>
    <row r="113" spans="1:8" ht="15" thickBot="1">
      <c r="D113" s="22"/>
      <c r="E113" s="30"/>
      <c r="F113" s="226"/>
    </row>
    <row r="114" spans="1:8" ht="15.75" thickBot="1">
      <c r="A114" s="76">
        <v>1</v>
      </c>
      <c r="B114" s="398" t="s">
        <v>440</v>
      </c>
      <c r="C114" s="399"/>
      <c r="D114" s="149">
        <f>F29</f>
        <v>18317437</v>
      </c>
      <c r="E114" s="243"/>
      <c r="F114" s="227"/>
    </row>
    <row r="115" spans="1:8" ht="15.75" thickBot="1">
      <c r="A115" s="76">
        <v>2</v>
      </c>
      <c r="B115" s="398" t="s">
        <v>441</v>
      </c>
      <c r="C115" s="399"/>
      <c r="D115" s="149">
        <f>F50</f>
        <v>18258723</v>
      </c>
      <c r="E115" s="243"/>
      <c r="F115" s="227"/>
    </row>
    <row r="116" spans="1:8" ht="15.75" thickBot="1">
      <c r="A116" s="76">
        <v>3</v>
      </c>
      <c r="B116" s="398" t="s">
        <v>442</v>
      </c>
      <c r="C116" s="400"/>
      <c r="D116" s="149">
        <f>F68</f>
        <v>12640748</v>
      </c>
      <c r="E116" s="243"/>
      <c r="F116" s="227"/>
    </row>
    <row r="117" spans="1:8" ht="15.75" thickBot="1">
      <c r="A117" s="76">
        <v>4</v>
      </c>
      <c r="B117" s="398" t="s">
        <v>443</v>
      </c>
      <c r="C117" s="399"/>
      <c r="D117" s="149">
        <f>F86</f>
        <v>12640748</v>
      </c>
      <c r="E117" s="243"/>
      <c r="F117" s="227"/>
    </row>
    <row r="118" spans="1:8" ht="15.75" thickBot="1">
      <c r="A118" s="76">
        <v>5</v>
      </c>
      <c r="B118" s="398" t="s">
        <v>444</v>
      </c>
      <c r="C118" s="399"/>
      <c r="D118" s="149">
        <f>F98</f>
        <v>25618806</v>
      </c>
      <c r="E118" s="243"/>
      <c r="F118" s="227"/>
    </row>
    <row r="119" spans="1:8" ht="15.75" thickBot="1">
      <c r="A119" s="76">
        <v>6</v>
      </c>
      <c r="B119" s="398" t="s">
        <v>437</v>
      </c>
      <c r="C119" s="399"/>
      <c r="D119" s="149">
        <f>F103</f>
        <v>61174800</v>
      </c>
      <c r="E119" s="243"/>
      <c r="F119" s="227"/>
    </row>
    <row r="120" spans="1:8" ht="15.75" thickBot="1">
      <c r="A120" s="76">
        <v>7</v>
      </c>
      <c r="B120" s="398" t="s">
        <v>438</v>
      </c>
      <c r="C120" s="399"/>
      <c r="D120" s="149">
        <f>F107</f>
        <v>4369633</v>
      </c>
      <c r="E120" s="243"/>
      <c r="F120" s="227"/>
    </row>
    <row r="121" spans="1:8" ht="15.75" thickBot="1">
      <c r="A121" s="76">
        <v>8</v>
      </c>
      <c r="B121" s="398" t="s">
        <v>342</v>
      </c>
      <c r="C121" s="399"/>
      <c r="D121" s="149">
        <f>F112</f>
        <v>4935319.8534960002</v>
      </c>
      <c r="E121" s="243"/>
      <c r="F121" s="227"/>
    </row>
    <row r="122" spans="1:8" ht="15" thickBot="1">
      <c r="E122" s="244"/>
      <c r="F122" s="226"/>
    </row>
    <row r="123" spans="1:8" ht="15.75" customHeight="1" thickBot="1">
      <c r="A123" s="395" t="s">
        <v>5</v>
      </c>
      <c r="B123" s="9" t="s">
        <v>395</v>
      </c>
      <c r="C123" s="10"/>
      <c r="D123" s="245">
        <f>SUM(D114:D122)</f>
        <v>157956214.85349602</v>
      </c>
      <c r="E123" s="243"/>
      <c r="F123" s="228"/>
      <c r="G123" s="123"/>
      <c r="H123" s="121"/>
    </row>
    <row r="124" spans="1:8" s="197" customFormat="1" ht="15.75" customHeight="1" thickBot="1">
      <c r="A124" s="396"/>
      <c r="B124" s="9" t="s">
        <v>423</v>
      </c>
      <c r="C124" s="241">
        <v>0.18</v>
      </c>
      <c r="D124" s="137">
        <f>+ROUND(D$123*$C124,0)</f>
        <v>28432119</v>
      </c>
      <c r="E124" s="227"/>
      <c r="F124" s="228"/>
      <c r="G124" s="123"/>
      <c r="H124" s="121"/>
    </row>
    <row r="125" spans="1:8" s="197" customFormat="1" ht="15.75" customHeight="1" thickBot="1">
      <c r="A125" s="396"/>
      <c r="B125" s="9" t="s">
        <v>424</v>
      </c>
      <c r="C125" s="241">
        <v>0.05</v>
      </c>
      <c r="D125" s="137">
        <f>+ROUND(D$123*$C125,0)</f>
        <v>7897811</v>
      </c>
      <c r="E125" s="227"/>
      <c r="F125" s="228"/>
      <c r="G125" s="123"/>
      <c r="H125" s="121"/>
    </row>
    <row r="126" spans="1:8" s="197" customFormat="1" ht="15.75" customHeight="1" thickBot="1">
      <c r="A126" s="396"/>
      <c r="B126" s="9" t="s">
        <v>425</v>
      </c>
      <c r="C126" s="241">
        <v>0.02</v>
      </c>
      <c r="D126" s="137">
        <f>+ROUND(D$123*$C126,0)</f>
        <v>3159124</v>
      </c>
      <c r="E126" s="227"/>
      <c r="F126" s="228"/>
      <c r="G126" s="123"/>
      <c r="H126" s="121"/>
    </row>
    <row r="127" spans="1:8" s="197" customFormat="1" ht="15.75" customHeight="1" thickBot="1">
      <c r="A127" s="396"/>
      <c r="B127" s="9" t="s">
        <v>426</v>
      </c>
      <c r="C127" s="241">
        <v>0.25</v>
      </c>
      <c r="D127" s="137">
        <f>SUM(D124:D126)</f>
        <v>39489054</v>
      </c>
      <c r="E127" s="227"/>
      <c r="F127" s="228"/>
      <c r="G127" s="123"/>
      <c r="H127" s="121"/>
    </row>
    <row r="128" spans="1:8" s="197" customFormat="1" ht="15.75" customHeight="1" thickBot="1">
      <c r="A128" s="396"/>
      <c r="B128" s="9" t="s">
        <v>428</v>
      </c>
      <c r="C128" s="241"/>
      <c r="D128" s="137">
        <f>+D123+D127</f>
        <v>197445268.85349602</v>
      </c>
      <c r="E128" s="227"/>
      <c r="F128" s="228"/>
      <c r="G128" s="123"/>
      <c r="H128" s="121"/>
    </row>
    <row r="129" spans="1:6" ht="15.75" thickBot="1">
      <c r="A129" s="396"/>
      <c r="B129" s="9" t="s">
        <v>427</v>
      </c>
      <c r="C129" s="241">
        <v>0.19</v>
      </c>
      <c r="D129" s="136">
        <f>+ROUND(D$123*$C125*$C129,0)</f>
        <v>1500584</v>
      </c>
      <c r="E129" s="150"/>
      <c r="F129" s="228"/>
    </row>
    <row r="130" spans="1:6" ht="20.25" customHeight="1" thickBot="1">
      <c r="A130" s="397"/>
      <c r="B130" s="9" t="s">
        <v>439</v>
      </c>
      <c r="C130" s="10"/>
      <c r="D130" s="137">
        <f>+D128+D129</f>
        <v>198945852.85349602</v>
      </c>
      <c r="E130" s="29"/>
      <c r="F130" s="228"/>
    </row>
    <row r="132" spans="1:6" ht="15">
      <c r="D132" s="134"/>
    </row>
    <row r="134" spans="1:6">
      <c r="D134" s="158"/>
    </row>
  </sheetData>
  <mergeCells count="31">
    <mergeCell ref="A29:B29"/>
    <mergeCell ref="A50:B50"/>
    <mergeCell ref="A68:B68"/>
    <mergeCell ref="A86:B86"/>
    <mergeCell ref="A9:D9"/>
    <mergeCell ref="A31:D31"/>
    <mergeCell ref="A52:D52"/>
    <mergeCell ref="A70:B70"/>
    <mergeCell ref="C7:C8"/>
    <mergeCell ref="D7:D8"/>
    <mergeCell ref="E7:E8"/>
    <mergeCell ref="F7:F8"/>
    <mergeCell ref="A6:F6"/>
    <mergeCell ref="A1:F1"/>
    <mergeCell ref="A2:F2"/>
    <mergeCell ref="A3:F3"/>
    <mergeCell ref="A4:F4"/>
    <mergeCell ref="B5:D5"/>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7"/>
  <sheetViews>
    <sheetView topLeftCell="A28" zoomScaleNormal="100" workbookViewId="0">
      <selection activeCell="F34" sqref="F34"/>
    </sheetView>
  </sheetViews>
  <sheetFormatPr baseColWidth="10" defaultColWidth="11.42578125" defaultRowHeight="14.25"/>
  <cols>
    <col min="1" max="1" width="9.5703125" style="37" customWidth="1"/>
    <col min="2" max="2" width="22" style="37" customWidth="1"/>
    <col min="3" max="3" width="55.28515625" style="37" customWidth="1"/>
    <col min="4" max="4" width="11.28515625" style="37" customWidth="1"/>
    <col min="5" max="5" width="11.42578125" style="35"/>
    <col min="6" max="6" width="18" style="144" customWidth="1"/>
    <col min="7" max="7" width="17.85546875" style="144" customWidth="1"/>
    <col min="8" max="8" width="17.140625" style="37" customWidth="1"/>
    <col min="9" max="9" width="19.28515625" style="37" customWidth="1"/>
    <col min="10" max="16384" width="11.42578125" style="37"/>
  </cols>
  <sheetData>
    <row r="1" spans="1:9" ht="15">
      <c r="A1" s="374" t="s">
        <v>118</v>
      </c>
      <c r="B1" s="374"/>
      <c r="C1" s="374"/>
      <c r="D1" s="374"/>
      <c r="E1" s="374"/>
      <c r="F1" s="374"/>
      <c r="G1" s="374"/>
    </row>
    <row r="2" spans="1:9" ht="15">
      <c r="A2" s="374" t="s">
        <v>475</v>
      </c>
      <c r="B2" s="374"/>
      <c r="C2" s="374"/>
      <c r="D2" s="374"/>
      <c r="E2" s="374"/>
      <c r="F2" s="374"/>
      <c r="G2" s="374"/>
    </row>
    <row r="3" spans="1:9" ht="15">
      <c r="A3" s="374" t="s">
        <v>121</v>
      </c>
      <c r="B3" s="374"/>
      <c r="C3" s="374"/>
      <c r="D3" s="374"/>
      <c r="E3" s="374"/>
      <c r="F3" s="374"/>
      <c r="G3" s="374"/>
    </row>
    <row r="4" spans="1:9" ht="15">
      <c r="A4" s="374" t="s">
        <v>120</v>
      </c>
      <c r="B4" s="374"/>
      <c r="C4" s="374"/>
      <c r="D4" s="374"/>
      <c r="E4" s="374"/>
      <c r="F4" s="374"/>
      <c r="G4" s="374"/>
    </row>
    <row r="5" spans="1:9" ht="50.25" customHeight="1">
      <c r="A5" s="420" t="s">
        <v>67</v>
      </c>
      <c r="B5" s="420"/>
      <c r="C5" s="420" t="s">
        <v>75</v>
      </c>
      <c r="D5" s="420"/>
      <c r="E5" s="420"/>
      <c r="H5" s="109"/>
    </row>
    <row r="6" spans="1:9" ht="15" thickBot="1">
      <c r="H6" s="109"/>
    </row>
    <row r="7" spans="1:9" ht="30.75" thickBot="1">
      <c r="A7" s="3" t="s">
        <v>6</v>
      </c>
      <c r="B7" s="3" t="s">
        <v>7</v>
      </c>
      <c r="C7" s="3" t="s">
        <v>8</v>
      </c>
      <c r="D7" s="4" t="s">
        <v>9</v>
      </c>
      <c r="E7" s="247" t="s">
        <v>10</v>
      </c>
      <c r="F7" s="247" t="s">
        <v>0</v>
      </c>
      <c r="G7" s="247" t="s">
        <v>1</v>
      </c>
      <c r="I7" s="110"/>
    </row>
    <row r="8" spans="1:9" ht="15.75" thickBot="1">
      <c r="A8" s="55">
        <v>1</v>
      </c>
      <c r="B8" s="246" t="s">
        <v>447</v>
      </c>
      <c r="C8" s="56"/>
      <c r="D8" s="57"/>
      <c r="E8" s="58"/>
      <c r="F8" s="151"/>
      <c r="G8" s="151"/>
    </row>
    <row r="9" spans="1:9" ht="314.25" thickBot="1">
      <c r="A9" s="59" t="s">
        <v>13</v>
      </c>
      <c r="B9" s="60"/>
      <c r="C9" s="61" t="s">
        <v>446</v>
      </c>
      <c r="D9" s="62">
        <v>2</v>
      </c>
      <c r="E9" s="62" t="s">
        <v>2</v>
      </c>
      <c r="F9" s="152">
        <v>261906166.16647997</v>
      </c>
      <c r="G9" s="152">
        <f>ROUND(F9*D9,0)</f>
        <v>523812332</v>
      </c>
      <c r="H9" s="249"/>
      <c r="I9" s="153"/>
    </row>
    <row r="10" spans="1:9" ht="72" customHeight="1" thickBot="1">
      <c r="A10" s="59" t="s">
        <v>15</v>
      </c>
      <c r="B10" s="60"/>
      <c r="C10" s="61" t="s">
        <v>206</v>
      </c>
      <c r="D10" s="62">
        <v>2</v>
      </c>
      <c r="E10" s="62" t="s">
        <v>2</v>
      </c>
      <c r="F10" s="152">
        <v>74907916.473983988</v>
      </c>
      <c r="G10" s="152">
        <f>ROUND(F10*D10,0)</f>
        <v>149815833</v>
      </c>
      <c r="I10" s="153"/>
    </row>
    <row r="11" spans="1:9" ht="72" customHeight="1" thickBot="1">
      <c r="A11" s="59"/>
      <c r="B11" s="60"/>
      <c r="C11" s="63" t="s">
        <v>368</v>
      </c>
      <c r="D11" s="62">
        <v>4</v>
      </c>
      <c r="E11" s="62" t="s">
        <v>2</v>
      </c>
      <c r="F11" s="152">
        <v>5618094.14848</v>
      </c>
      <c r="G11" s="152">
        <f>ROUND(F11*D11,0)</f>
        <v>22472377</v>
      </c>
      <c r="H11" s="119"/>
      <c r="I11" s="153"/>
    </row>
    <row r="12" spans="1:9" ht="15.75" thickBot="1">
      <c r="A12" s="388" t="s">
        <v>419</v>
      </c>
      <c r="B12" s="389"/>
      <c r="C12" s="389"/>
      <c r="D12" s="389"/>
      <c r="E12" s="390"/>
      <c r="F12" s="130"/>
      <c r="G12" s="130">
        <f>SUM(G9:G11)</f>
        <v>696100542</v>
      </c>
      <c r="H12" s="158"/>
      <c r="I12" s="153"/>
    </row>
    <row r="13" spans="1:9" s="107" customFormat="1" ht="15.75" thickBot="1">
      <c r="A13" s="106"/>
      <c r="B13" s="106"/>
      <c r="C13" s="106"/>
      <c r="D13" s="106"/>
      <c r="E13" s="106"/>
      <c r="F13" s="134"/>
      <c r="G13" s="134"/>
      <c r="I13" s="153"/>
    </row>
    <row r="14" spans="1:9" ht="15.75" thickBot="1">
      <c r="A14" s="55">
        <v>2</v>
      </c>
      <c r="B14" s="246" t="s">
        <v>448</v>
      </c>
      <c r="C14" s="56"/>
      <c r="D14" s="64"/>
      <c r="E14" s="58"/>
      <c r="F14" s="151"/>
      <c r="G14" s="151"/>
      <c r="I14" s="153"/>
    </row>
    <row r="15" spans="1:9" ht="300" thickBot="1">
      <c r="A15" s="59" t="s">
        <v>24</v>
      </c>
      <c r="B15" s="60"/>
      <c r="C15" s="65" t="s">
        <v>445</v>
      </c>
      <c r="D15" s="66">
        <v>1</v>
      </c>
      <c r="E15" s="67" t="s">
        <v>4</v>
      </c>
      <c r="F15" s="152">
        <v>452468783.26399195</v>
      </c>
      <c r="G15" s="152">
        <f>ROUND(F15*D15,0)</f>
        <v>452468783</v>
      </c>
      <c r="I15" s="153"/>
    </row>
    <row r="16" spans="1:9" s="107" customFormat="1" ht="29.25" thickBot="1">
      <c r="A16" s="59" t="s">
        <v>34</v>
      </c>
      <c r="B16" s="60"/>
      <c r="C16" s="65" t="s">
        <v>364</v>
      </c>
      <c r="D16" s="66">
        <v>1</v>
      </c>
      <c r="E16" s="67" t="s">
        <v>4</v>
      </c>
      <c r="F16" s="152">
        <v>62423263.728319995</v>
      </c>
      <c r="G16" s="152">
        <f>ROUND(F16*D16,0)</f>
        <v>62423264</v>
      </c>
      <c r="I16" s="153"/>
    </row>
    <row r="17" spans="1:9" ht="57.75" thickBot="1">
      <c r="A17" s="59" t="s">
        <v>35</v>
      </c>
      <c r="B17" s="60"/>
      <c r="C17" s="68" t="s">
        <v>83</v>
      </c>
      <c r="D17" s="66">
        <v>1</v>
      </c>
      <c r="E17" s="67" t="s">
        <v>4</v>
      </c>
      <c r="F17" s="152">
        <v>51499192.575863995</v>
      </c>
      <c r="G17" s="152">
        <f>ROUND(F17*D17,0)</f>
        <v>51499193</v>
      </c>
      <c r="H17" s="119"/>
      <c r="I17" s="153"/>
    </row>
    <row r="18" spans="1:9" ht="200.25" thickBot="1">
      <c r="A18" s="59" t="s">
        <v>37</v>
      </c>
      <c r="B18" s="60"/>
      <c r="C18" s="65" t="s">
        <v>369</v>
      </c>
      <c r="D18" s="66">
        <v>1</v>
      </c>
      <c r="E18" s="67" t="s">
        <v>4</v>
      </c>
      <c r="F18" s="152">
        <v>9831663.7275119983</v>
      </c>
      <c r="G18" s="152">
        <f>ROUND(F18*D18,0)</f>
        <v>9831664</v>
      </c>
      <c r="H18" s="119"/>
      <c r="I18" s="153"/>
    </row>
    <row r="19" spans="1:9" ht="57.75" thickBot="1">
      <c r="A19" s="59" t="s">
        <v>38</v>
      </c>
      <c r="B19" s="60"/>
      <c r="C19" s="68" t="s">
        <v>83</v>
      </c>
      <c r="D19" s="66">
        <v>1</v>
      </c>
      <c r="E19" s="67" t="s">
        <v>4</v>
      </c>
      <c r="F19" s="152">
        <v>4369628.6674480001</v>
      </c>
      <c r="G19" s="152">
        <f>ROUND(F19*D19,0)</f>
        <v>4369629</v>
      </c>
      <c r="H19" s="119"/>
      <c r="I19" s="153"/>
    </row>
    <row r="20" spans="1:9" ht="15.75" thickBot="1">
      <c r="A20" s="388" t="s">
        <v>419</v>
      </c>
      <c r="B20" s="389"/>
      <c r="C20" s="389"/>
      <c r="D20" s="389"/>
      <c r="E20" s="390"/>
      <c r="F20" s="130"/>
      <c r="G20" s="130">
        <f>SUM(G15:G19)</f>
        <v>580592533</v>
      </c>
      <c r="I20" s="153"/>
    </row>
    <row r="21" spans="1:9" s="107" customFormat="1" ht="15.75" thickBot="1">
      <c r="A21" s="106"/>
      <c r="B21" s="106"/>
      <c r="C21" s="106"/>
      <c r="D21" s="106"/>
      <c r="E21" s="106"/>
      <c r="F21" s="134"/>
      <c r="G21" s="134"/>
      <c r="I21" s="153"/>
    </row>
    <row r="22" spans="1:9" ht="15.75" thickBot="1">
      <c r="A22" s="55">
        <v>3</v>
      </c>
      <c r="B22" s="246" t="s">
        <v>449</v>
      </c>
      <c r="C22" s="56"/>
      <c r="D22" s="64"/>
      <c r="E22" s="58"/>
      <c r="F22" s="151"/>
      <c r="G22" s="151"/>
      <c r="I22" s="153"/>
    </row>
    <row r="23" spans="1:9" ht="57.75" thickBot="1">
      <c r="A23" s="59" t="s">
        <v>25</v>
      </c>
      <c r="B23" s="60"/>
      <c r="C23" s="61" t="s">
        <v>486</v>
      </c>
      <c r="D23" s="66">
        <v>10</v>
      </c>
      <c r="E23" s="67" t="s">
        <v>2</v>
      </c>
      <c r="F23" s="152">
        <v>5137435.005384</v>
      </c>
      <c r="G23" s="152">
        <f t="shared" ref="G23:G29" si="0">ROUND(F23*D23,0)</f>
        <v>51374350</v>
      </c>
      <c r="I23" s="153"/>
    </row>
    <row r="24" spans="1:9" ht="57.75" thickBot="1">
      <c r="A24" s="59" t="s">
        <v>26</v>
      </c>
      <c r="B24" s="60"/>
      <c r="C24" s="61" t="s">
        <v>485</v>
      </c>
      <c r="D24" s="66">
        <v>2</v>
      </c>
      <c r="E24" s="67" t="s">
        <v>2</v>
      </c>
      <c r="F24" s="152">
        <v>7010132.7107679993</v>
      </c>
      <c r="G24" s="152">
        <f t="shared" si="0"/>
        <v>14020265</v>
      </c>
      <c r="I24" s="153"/>
    </row>
    <row r="25" spans="1:9" ht="76.900000000000006" customHeight="1" thickBot="1">
      <c r="A25" s="59" t="s">
        <v>27</v>
      </c>
      <c r="B25" s="60"/>
      <c r="C25" s="342" t="s">
        <v>483</v>
      </c>
      <c r="D25" s="66">
        <v>4</v>
      </c>
      <c r="E25" s="67" t="s">
        <v>2</v>
      </c>
      <c r="F25" s="152">
        <v>1626126.1625839998</v>
      </c>
      <c r="G25" s="152">
        <f t="shared" si="0"/>
        <v>6504505</v>
      </c>
      <c r="I25" s="153"/>
    </row>
    <row r="26" spans="1:9" ht="86.25" thickBot="1">
      <c r="A26" s="59" t="s">
        <v>28</v>
      </c>
      <c r="B26" s="60"/>
      <c r="C26" s="342" t="s">
        <v>484</v>
      </c>
      <c r="D26" s="66">
        <v>20</v>
      </c>
      <c r="E26" s="67" t="s">
        <v>2</v>
      </c>
      <c r="F26" s="152">
        <v>1626126.1625839998</v>
      </c>
      <c r="G26" s="152">
        <f t="shared" si="0"/>
        <v>32522523</v>
      </c>
      <c r="H26" s="111"/>
      <c r="I26" s="153"/>
    </row>
    <row r="27" spans="1:9" ht="29.25" thickBot="1">
      <c r="A27" s="59" t="s">
        <v>29</v>
      </c>
      <c r="B27" s="60"/>
      <c r="C27" s="63" t="s">
        <v>202</v>
      </c>
      <c r="D27" s="66">
        <v>240</v>
      </c>
      <c r="E27" s="67" t="s">
        <v>2</v>
      </c>
      <c r="F27" s="152">
        <v>23409.069727999999</v>
      </c>
      <c r="G27" s="152">
        <f t="shared" si="0"/>
        <v>5618177</v>
      </c>
      <c r="H27" s="119"/>
      <c r="I27" s="153"/>
    </row>
    <row r="28" spans="1:9" s="343" customFormat="1" ht="57.75" thickBot="1">
      <c r="A28" s="59" t="s">
        <v>30</v>
      </c>
      <c r="B28" s="60"/>
      <c r="C28" s="63" t="s">
        <v>495</v>
      </c>
      <c r="D28" s="66">
        <v>140</v>
      </c>
      <c r="E28" s="66" t="s">
        <v>2</v>
      </c>
      <c r="F28" s="152">
        <v>46500</v>
      </c>
      <c r="G28" s="152">
        <f t="shared" si="0"/>
        <v>6510000</v>
      </c>
      <c r="H28" s="119"/>
      <c r="I28" s="153"/>
    </row>
    <row r="29" spans="1:9" ht="19.149999999999999" customHeight="1" thickBot="1">
      <c r="A29" s="59" t="s">
        <v>496</v>
      </c>
      <c r="B29" s="60"/>
      <c r="C29" s="63" t="s">
        <v>203</v>
      </c>
      <c r="D29" s="66">
        <v>24</v>
      </c>
      <c r="E29" s="67" t="s">
        <v>2</v>
      </c>
      <c r="F29" s="152">
        <v>717867.47093599988</v>
      </c>
      <c r="G29" s="152">
        <f t="shared" si="0"/>
        <v>17228819</v>
      </c>
      <c r="H29" s="119"/>
      <c r="I29" s="153"/>
    </row>
    <row r="30" spans="1:9" ht="15.75" thickBot="1">
      <c r="A30" s="388" t="s">
        <v>419</v>
      </c>
      <c r="B30" s="389"/>
      <c r="C30" s="389"/>
      <c r="D30" s="389"/>
      <c r="E30" s="390"/>
      <c r="F30" s="130"/>
      <c r="G30" s="130">
        <f>SUM(G23:G29)</f>
        <v>133778639</v>
      </c>
      <c r="H30" s="158"/>
      <c r="I30" s="153"/>
    </row>
    <row r="31" spans="1:9" s="45" customFormat="1" ht="15.75" thickBot="1">
      <c r="A31" s="43"/>
      <c r="B31" s="43"/>
      <c r="C31" s="43"/>
      <c r="D31" s="43"/>
      <c r="E31" s="43"/>
      <c r="F31" s="134"/>
      <c r="G31" s="134"/>
      <c r="I31" s="153"/>
    </row>
    <row r="32" spans="1:9" ht="15.75" thickBot="1">
      <c r="A32" s="55">
        <v>4</v>
      </c>
      <c r="B32" s="246" t="s">
        <v>450</v>
      </c>
      <c r="C32" s="246"/>
      <c r="D32" s="246"/>
      <c r="E32" s="246"/>
      <c r="F32" s="246"/>
      <c r="G32" s="246"/>
      <c r="I32" s="153"/>
    </row>
    <row r="33" spans="1:9" ht="157.5" thickBot="1">
      <c r="A33" s="59" t="s">
        <v>11</v>
      </c>
      <c r="B33" s="60"/>
      <c r="C33" s="65" t="s">
        <v>490</v>
      </c>
      <c r="D33" s="66">
        <v>1</v>
      </c>
      <c r="E33" s="67" t="s">
        <v>4</v>
      </c>
      <c r="F33" s="152">
        <v>19350969</v>
      </c>
      <c r="G33" s="152">
        <f>ROUND(F33*D33,0)</f>
        <v>19350969</v>
      </c>
      <c r="H33" s="190"/>
      <c r="I33" s="153"/>
    </row>
    <row r="34" spans="1:9" ht="43.5" thickBot="1">
      <c r="A34" s="59" t="s">
        <v>12</v>
      </c>
      <c r="B34" s="60"/>
      <c r="C34" s="65" t="s">
        <v>215</v>
      </c>
      <c r="D34" s="66">
        <v>1</v>
      </c>
      <c r="E34" s="67" t="s">
        <v>4</v>
      </c>
      <c r="F34" s="152">
        <v>20044106.896448001</v>
      </c>
      <c r="G34" s="152">
        <f>ROUND(F34*D34,0)</f>
        <v>20044107</v>
      </c>
      <c r="I34" s="153"/>
    </row>
    <row r="35" spans="1:9" ht="15" thickBot="1">
      <c r="A35" s="59" t="s">
        <v>42</v>
      </c>
      <c r="B35" s="60"/>
      <c r="C35" s="65" t="s">
        <v>201</v>
      </c>
      <c r="D35" s="66">
        <v>12</v>
      </c>
      <c r="E35" s="67" t="s">
        <v>2</v>
      </c>
      <c r="F35" s="152">
        <v>427599.54855199996</v>
      </c>
      <c r="G35" s="152">
        <f>ROUND(F35*D35,0)</f>
        <v>5131195</v>
      </c>
      <c r="I35" s="153"/>
    </row>
    <row r="36" spans="1:9" ht="15" thickBot="1">
      <c r="A36" s="59" t="s">
        <v>43</v>
      </c>
      <c r="B36" s="60"/>
      <c r="C36" s="65" t="s">
        <v>200</v>
      </c>
      <c r="D36" s="66">
        <v>12</v>
      </c>
      <c r="E36" s="67" t="s">
        <v>2</v>
      </c>
      <c r="F36" s="152">
        <v>427599.54855199996</v>
      </c>
      <c r="G36" s="152">
        <f>ROUND(F36*D36,0)</f>
        <v>5131195</v>
      </c>
      <c r="I36" s="153"/>
    </row>
    <row r="37" spans="1:9" ht="129" thickBot="1">
      <c r="A37" s="59" t="s">
        <v>46</v>
      </c>
      <c r="B37" s="60"/>
      <c r="C37" s="65" t="s">
        <v>216</v>
      </c>
      <c r="D37" s="66">
        <v>1</v>
      </c>
      <c r="E37" s="67" t="s">
        <v>4</v>
      </c>
      <c r="F37" s="152">
        <v>9363489.5592479985</v>
      </c>
      <c r="G37" s="152">
        <f>ROUND(F37*D37,0)</f>
        <v>9363490</v>
      </c>
      <c r="I37" s="153"/>
    </row>
    <row r="38" spans="1:9" ht="15.75" thickBot="1">
      <c r="A38" s="388" t="s">
        <v>419</v>
      </c>
      <c r="B38" s="389"/>
      <c r="C38" s="389"/>
      <c r="D38" s="389"/>
      <c r="E38" s="390"/>
      <c r="F38" s="130"/>
      <c r="G38" s="130">
        <f>SUM(G33:G37)</f>
        <v>59020956</v>
      </c>
      <c r="H38" s="158"/>
      <c r="I38" s="153"/>
    </row>
    <row r="39" spans="1:9" ht="15.75" thickBot="1">
      <c r="A39" s="43"/>
      <c r="B39" s="43"/>
      <c r="C39" s="43"/>
      <c r="D39" s="43"/>
      <c r="E39" s="23"/>
      <c r="F39" s="134"/>
      <c r="G39" s="134"/>
      <c r="I39" s="153"/>
    </row>
    <row r="40" spans="1:9" ht="15.75" thickBot="1">
      <c r="A40" s="55">
        <v>5</v>
      </c>
      <c r="B40" s="246" t="s">
        <v>451</v>
      </c>
      <c r="C40" s="56"/>
      <c r="D40" s="64"/>
      <c r="E40" s="58"/>
      <c r="F40" s="151"/>
      <c r="G40" s="151"/>
      <c r="I40" s="153"/>
    </row>
    <row r="41" spans="1:9" ht="43.5" thickBot="1">
      <c r="A41" s="59" t="s">
        <v>57</v>
      </c>
      <c r="B41" s="60"/>
      <c r="C41" s="65" t="s">
        <v>212</v>
      </c>
      <c r="D41" s="66">
        <v>6</v>
      </c>
      <c r="E41" s="67" t="s">
        <v>2</v>
      </c>
      <c r="F41" s="152">
        <v>2809047.07424</v>
      </c>
      <c r="G41" s="152">
        <f t="shared" ref="G41:G46" si="1">ROUND(F41*D41,0)</f>
        <v>16854282</v>
      </c>
      <c r="I41" s="153"/>
    </row>
    <row r="42" spans="1:9" ht="87" customHeight="1" thickBot="1">
      <c r="A42" s="59" t="s">
        <v>58</v>
      </c>
      <c r="B42" s="60"/>
      <c r="C42" s="69" t="s">
        <v>353</v>
      </c>
      <c r="D42" s="66">
        <v>1</v>
      </c>
      <c r="E42" s="67" t="s">
        <v>2</v>
      </c>
      <c r="F42" s="152">
        <v>4525686.7235359997</v>
      </c>
      <c r="G42" s="152">
        <f t="shared" si="1"/>
        <v>4525687</v>
      </c>
      <c r="I42" s="153"/>
    </row>
    <row r="43" spans="1:9" ht="100.5" thickBot="1">
      <c r="A43" s="59" t="s">
        <v>59</v>
      </c>
      <c r="B43" s="60"/>
      <c r="C43" s="65" t="s">
        <v>213</v>
      </c>
      <c r="D43" s="66">
        <v>1</v>
      </c>
      <c r="E43" s="67" t="s">
        <v>192</v>
      </c>
      <c r="F43" s="152">
        <v>34957027.274927996</v>
      </c>
      <c r="G43" s="152">
        <f t="shared" si="1"/>
        <v>34957027</v>
      </c>
      <c r="I43" s="153"/>
    </row>
    <row r="44" spans="1:9" ht="143.25" thickBot="1">
      <c r="A44" s="59" t="s">
        <v>60</v>
      </c>
      <c r="B44" s="60"/>
      <c r="C44" s="65" t="s">
        <v>214</v>
      </c>
      <c r="D44" s="66">
        <v>6</v>
      </c>
      <c r="E44" s="67" t="s">
        <v>2</v>
      </c>
      <c r="F44" s="152">
        <v>4363386.1800319999</v>
      </c>
      <c r="G44" s="152">
        <f t="shared" si="1"/>
        <v>26180317</v>
      </c>
      <c r="H44" s="249"/>
      <c r="I44" s="153"/>
    </row>
    <row r="45" spans="1:9" ht="143.25" thickBot="1">
      <c r="A45" s="59" t="s">
        <v>61</v>
      </c>
      <c r="B45" s="60"/>
      <c r="C45" s="65" t="s">
        <v>354</v>
      </c>
      <c r="D45" s="66">
        <v>1</v>
      </c>
      <c r="E45" s="67" t="s">
        <v>192</v>
      </c>
      <c r="F45" s="152">
        <v>5930210.2606559992</v>
      </c>
      <c r="G45" s="152">
        <f t="shared" si="1"/>
        <v>5930210</v>
      </c>
      <c r="H45" s="249"/>
      <c r="I45" s="153"/>
    </row>
    <row r="46" spans="1:9" ht="86.25" thickBot="1">
      <c r="A46" s="59" t="s">
        <v>149</v>
      </c>
      <c r="B46" s="70"/>
      <c r="C46" s="71" t="s">
        <v>355</v>
      </c>
      <c r="D46" s="59">
        <v>1</v>
      </c>
      <c r="E46" s="59" t="s">
        <v>192</v>
      </c>
      <c r="F46" s="152">
        <v>3121065.1152559998</v>
      </c>
      <c r="G46" s="152">
        <f t="shared" si="1"/>
        <v>3121065</v>
      </c>
      <c r="I46" s="153"/>
    </row>
    <row r="47" spans="1:9" ht="15.75" thickBot="1">
      <c r="A47" s="388" t="s">
        <v>419</v>
      </c>
      <c r="B47" s="389"/>
      <c r="C47" s="389"/>
      <c r="D47" s="389"/>
      <c r="E47" s="390"/>
      <c r="F47" s="130"/>
      <c r="G47" s="130">
        <f>SUM(G41:G46)</f>
        <v>91568588</v>
      </c>
      <c r="H47" s="158"/>
      <c r="I47" s="153"/>
    </row>
    <row r="48" spans="1:9" s="107" customFormat="1" ht="15.75" thickBot="1">
      <c r="A48" s="106"/>
      <c r="B48" s="106"/>
      <c r="C48" s="106"/>
      <c r="D48" s="106"/>
      <c r="E48" s="106"/>
      <c r="F48" s="134"/>
      <c r="G48" s="153"/>
    </row>
    <row r="49" spans="1:9" ht="15.75" customHeight="1" thickBot="1">
      <c r="A49" s="59">
        <v>1</v>
      </c>
      <c r="B49" s="413" t="str">
        <f>+B8</f>
        <v>SUMINISTRO E INSTALACION UPS - PDU - RACK PDU</v>
      </c>
      <c r="C49" s="414"/>
      <c r="D49" s="415"/>
      <c r="E49" s="251"/>
      <c r="F49" s="135">
        <f>G12</f>
        <v>696100542</v>
      </c>
      <c r="G49" s="248"/>
    </row>
    <row r="50" spans="1:9" ht="15.75" customHeight="1" thickBot="1">
      <c r="A50" s="59">
        <v>2</v>
      </c>
      <c r="B50" s="413" t="str">
        <f>+B14</f>
        <v>SUMINISTRO E INSTALACION SISTEMA DE REFRIGERACION</v>
      </c>
      <c r="C50" s="414"/>
      <c r="D50" s="415"/>
      <c r="E50" s="251"/>
      <c r="F50" s="135">
        <f>G20</f>
        <v>580592533</v>
      </c>
      <c r="G50" s="248"/>
    </row>
    <row r="51" spans="1:9" ht="15.75" customHeight="1" thickBot="1">
      <c r="A51" s="59">
        <v>3</v>
      </c>
      <c r="B51" s="413" t="str">
        <f>+B22</f>
        <v>SUMINISTRO E INSTALACION RACKS Y ACCESORIOS</v>
      </c>
      <c r="C51" s="414"/>
      <c r="D51" s="415"/>
      <c r="E51" s="251"/>
      <c r="F51" s="135">
        <f>G30</f>
        <v>133778639</v>
      </c>
      <c r="G51" s="248"/>
    </row>
    <row r="52" spans="1:9" ht="30" customHeight="1" thickBot="1">
      <c r="A52" s="59">
        <v>4</v>
      </c>
      <c r="B52" s="413" t="str">
        <f>+B32</f>
        <v>SUMINISTRO E INSTALACION PLATAFORMA DE GESTIÓN Y MONITOREO DEL DATA CENTER</v>
      </c>
      <c r="C52" s="414"/>
      <c r="D52" s="415"/>
      <c r="E52" s="251"/>
      <c r="F52" s="135">
        <f>G38</f>
        <v>59020956</v>
      </c>
      <c r="G52" s="257"/>
    </row>
    <row r="53" spans="1:9" ht="15.75" thickBot="1">
      <c r="A53" s="59">
        <v>5</v>
      </c>
      <c r="B53" s="413" t="str">
        <f>+B40</f>
        <v>SUMINISTRO E INSTALACION SISTEMAS DE CCTV Y CONTROL DE ACCESO</v>
      </c>
      <c r="C53" s="414"/>
      <c r="D53" s="415"/>
      <c r="E53" s="251"/>
      <c r="F53" s="135">
        <f>G47</f>
        <v>91568588</v>
      </c>
      <c r="G53" s="248"/>
    </row>
    <row r="54" spans="1:9" ht="15" thickBot="1">
      <c r="A54" s="16"/>
      <c r="B54" s="17"/>
      <c r="C54" s="18"/>
      <c r="D54" s="19"/>
      <c r="E54" s="20"/>
      <c r="F54" s="154"/>
    </row>
    <row r="55" spans="1:9" ht="15.75" thickBot="1">
      <c r="A55" s="418" t="s">
        <v>5</v>
      </c>
      <c r="B55" s="418"/>
      <c r="C55" s="9" t="s">
        <v>395</v>
      </c>
      <c r="D55" s="250"/>
      <c r="E55" s="67"/>
      <c r="F55" s="137">
        <f>SUM(F49:F54)</f>
        <v>1561061258</v>
      </c>
      <c r="G55" s="158"/>
    </row>
    <row r="56" spans="1:9" ht="15.75" thickBot="1">
      <c r="A56" s="418"/>
      <c r="B56" s="418"/>
      <c r="C56" s="9" t="s">
        <v>423</v>
      </c>
      <c r="D56" s="250"/>
      <c r="E56" s="241">
        <v>0.18</v>
      </c>
      <c r="F56" s="137">
        <f>ROUND(F$55*$E56,0)</f>
        <v>280991026</v>
      </c>
      <c r="G56" s="37"/>
    </row>
    <row r="57" spans="1:9" s="197" customFormat="1" ht="15.75" thickBot="1">
      <c r="A57" s="418"/>
      <c r="B57" s="418"/>
      <c r="C57" s="9" t="s">
        <v>424</v>
      </c>
      <c r="D57" s="250"/>
      <c r="E57" s="241">
        <v>0.05</v>
      </c>
      <c r="F57" s="137">
        <f>ROUND(F$55*$E57,0)</f>
        <v>78053063</v>
      </c>
    </row>
    <row r="58" spans="1:9" s="197" customFormat="1" ht="15.75" thickBot="1">
      <c r="A58" s="418"/>
      <c r="B58" s="418"/>
      <c r="C58" s="9" t="s">
        <v>425</v>
      </c>
      <c r="D58" s="250"/>
      <c r="E58" s="241">
        <v>0.02</v>
      </c>
      <c r="F58" s="137">
        <f>ROUND(F$55*$E58,0)</f>
        <v>31221225</v>
      </c>
    </row>
    <row r="59" spans="1:9" s="197" customFormat="1" ht="15.75" thickBot="1">
      <c r="A59" s="418"/>
      <c r="B59" s="418"/>
      <c r="C59" s="9" t="s">
        <v>426</v>
      </c>
      <c r="D59" s="250"/>
      <c r="E59" s="241">
        <v>0.25</v>
      </c>
      <c r="F59" s="137">
        <f>SUM(F56:F58)</f>
        <v>390265314</v>
      </c>
    </row>
    <row r="60" spans="1:9" s="197" customFormat="1" ht="15.75" thickBot="1">
      <c r="A60" s="418"/>
      <c r="B60" s="418"/>
      <c r="C60" s="9" t="s">
        <v>428</v>
      </c>
      <c r="D60" s="250"/>
      <c r="E60" s="241"/>
      <c r="F60" s="137">
        <f>+F55+F59</f>
        <v>1951326572</v>
      </c>
    </row>
    <row r="61" spans="1:9" s="197" customFormat="1" ht="15.75" thickBot="1">
      <c r="A61" s="418"/>
      <c r="B61" s="418"/>
      <c r="C61" s="9" t="s">
        <v>427</v>
      </c>
      <c r="D61" s="250"/>
      <c r="E61" s="241">
        <v>0.19</v>
      </c>
      <c r="F61" s="137">
        <f>ROUND(F$55*$E57*$E61,0)</f>
        <v>14830082</v>
      </c>
      <c r="I61" s="153"/>
    </row>
    <row r="62" spans="1:9" ht="15.75" thickBot="1">
      <c r="A62" s="418"/>
      <c r="B62" s="418"/>
      <c r="C62" s="9" t="s">
        <v>452</v>
      </c>
      <c r="D62" s="250"/>
      <c r="E62" s="10"/>
      <c r="F62" s="137">
        <f>SUM(F60:F61)</f>
        <v>1966156654</v>
      </c>
      <c r="G62" s="37"/>
    </row>
    <row r="64" spans="1:9" s="22" customFormat="1">
      <c r="E64" s="36"/>
      <c r="F64" s="155"/>
    </row>
    <row r="65" spans="1:9" s="22" customFormat="1">
      <c r="A65" s="23"/>
      <c r="B65" s="24"/>
      <c r="C65" s="252"/>
      <c r="D65" s="252"/>
      <c r="E65" s="252"/>
      <c r="F65" s="153"/>
    </row>
    <row r="66" spans="1:9" s="22" customFormat="1" ht="15">
      <c r="C66" s="30"/>
      <c r="D66" s="30"/>
      <c r="E66" s="48"/>
      <c r="F66" s="189"/>
    </row>
    <row r="67" spans="1:9" s="22" customFormat="1">
      <c r="E67" s="36"/>
      <c r="F67" s="155"/>
      <c r="G67" s="155"/>
    </row>
    <row r="68" spans="1:9" s="22" customFormat="1">
      <c r="E68" s="36"/>
      <c r="F68" s="155"/>
      <c r="G68" s="155"/>
    </row>
    <row r="69" spans="1:9" s="22" customFormat="1" ht="15">
      <c r="A69" s="419"/>
      <c r="B69" s="419"/>
      <c r="C69" s="419"/>
      <c r="D69" s="419"/>
      <c r="E69" s="419"/>
      <c r="F69" s="419"/>
      <c r="G69" s="134"/>
    </row>
    <row r="70" spans="1:9" s="22" customFormat="1">
      <c r="A70" s="23"/>
      <c r="B70" s="24"/>
      <c r="C70" s="25"/>
      <c r="D70" s="26"/>
      <c r="E70" s="27"/>
      <c r="F70" s="153"/>
      <c r="G70" s="153"/>
      <c r="I70" s="144"/>
    </row>
    <row r="71" spans="1:9" s="22" customFormat="1" ht="15">
      <c r="A71" s="23"/>
      <c r="B71" s="416"/>
      <c r="C71" s="417"/>
      <c r="D71" s="422"/>
      <c r="E71" s="422"/>
      <c r="F71" s="422"/>
      <c r="G71" s="156"/>
    </row>
    <row r="72" spans="1:9" s="22" customFormat="1" ht="15">
      <c r="A72" s="23"/>
      <c r="B72" s="416"/>
      <c r="C72" s="417"/>
      <c r="D72" s="422"/>
      <c r="E72" s="422"/>
      <c r="F72" s="422"/>
      <c r="G72" s="156"/>
    </row>
    <row r="73" spans="1:9" s="22" customFormat="1" ht="15">
      <c r="A73" s="23"/>
      <c r="B73" s="416"/>
      <c r="C73" s="417"/>
      <c r="D73" s="422"/>
      <c r="E73" s="422"/>
      <c r="F73" s="422"/>
      <c r="G73" s="156"/>
    </row>
    <row r="74" spans="1:9" s="22" customFormat="1" ht="15">
      <c r="A74" s="23"/>
      <c r="B74" s="416"/>
      <c r="C74" s="417"/>
      <c r="D74" s="422"/>
      <c r="E74" s="422"/>
      <c r="F74" s="422"/>
      <c r="G74" s="156"/>
    </row>
    <row r="75" spans="1:9" s="22" customFormat="1" ht="15">
      <c r="A75" s="23"/>
      <c r="B75" s="416"/>
      <c r="C75" s="417"/>
      <c r="D75" s="422"/>
      <c r="E75" s="422"/>
      <c r="F75" s="422"/>
      <c r="G75" s="156"/>
    </row>
    <row r="76" spans="1:9" s="22" customFormat="1" ht="15">
      <c r="A76" s="23"/>
      <c r="B76" s="416"/>
      <c r="C76" s="417"/>
      <c r="D76" s="422"/>
      <c r="E76" s="422"/>
      <c r="F76" s="422"/>
      <c r="G76" s="156"/>
    </row>
    <row r="77" spans="1:9" s="22" customFormat="1" ht="15">
      <c r="A77" s="23"/>
      <c r="B77" s="416"/>
      <c r="C77" s="417"/>
      <c r="D77" s="422"/>
      <c r="E77" s="422"/>
      <c r="F77" s="422"/>
      <c r="G77" s="156"/>
    </row>
    <row r="78" spans="1:9" s="22" customFormat="1" ht="15">
      <c r="A78" s="23"/>
      <c r="B78" s="416"/>
      <c r="C78" s="417"/>
      <c r="D78" s="422"/>
      <c r="E78" s="422"/>
      <c r="F78" s="422"/>
      <c r="G78" s="156"/>
    </row>
    <row r="79" spans="1:9" s="22" customFormat="1">
      <c r="A79" s="23"/>
      <c r="B79" s="24"/>
      <c r="C79" s="25"/>
      <c r="D79" s="26"/>
      <c r="E79" s="27"/>
      <c r="F79" s="153"/>
      <c r="G79" s="153"/>
    </row>
    <row r="80" spans="1:9" s="30" customFormat="1" ht="15">
      <c r="A80" s="421"/>
      <c r="B80" s="421"/>
      <c r="C80" s="29"/>
      <c r="D80" s="29"/>
      <c r="E80" s="27"/>
      <c r="F80" s="157"/>
      <c r="G80" s="157"/>
    </row>
    <row r="81" spans="1:7" s="30" customFormat="1" ht="15">
      <c r="A81" s="421"/>
      <c r="B81" s="421"/>
      <c r="C81" s="29"/>
      <c r="D81" s="29"/>
      <c r="E81" s="27"/>
      <c r="F81" s="157"/>
      <c r="G81" s="157"/>
    </row>
    <row r="82" spans="1:7" s="30" customFormat="1" ht="15">
      <c r="A82" s="421"/>
      <c r="B82" s="421"/>
      <c r="C82" s="29"/>
      <c r="D82" s="29"/>
      <c r="E82" s="27"/>
      <c r="F82" s="157"/>
      <c r="G82" s="157"/>
    </row>
    <row r="83" spans="1:7" s="30" customFormat="1" ht="15">
      <c r="A83" s="421"/>
      <c r="B83" s="421"/>
      <c r="C83" s="29"/>
      <c r="D83" s="29"/>
      <c r="E83" s="27"/>
      <c r="F83" s="157"/>
      <c r="G83" s="157"/>
    </row>
    <row r="84" spans="1:7" s="30" customFormat="1" ht="15">
      <c r="A84" s="421"/>
      <c r="B84" s="421"/>
      <c r="C84" s="29"/>
      <c r="D84" s="29"/>
      <c r="E84" s="27"/>
      <c r="F84" s="157"/>
      <c r="G84" s="157"/>
    </row>
    <row r="85" spans="1:7" s="30" customFormat="1" ht="15">
      <c r="A85" s="421"/>
      <c r="B85" s="421"/>
      <c r="C85" s="29"/>
      <c r="D85" s="29"/>
      <c r="E85" s="27"/>
      <c r="F85" s="157"/>
      <c r="G85" s="157"/>
    </row>
    <row r="86" spans="1:7" s="22" customFormat="1">
      <c r="E86" s="36"/>
      <c r="F86" s="155"/>
      <c r="G86" s="155"/>
    </row>
    <row r="87" spans="1:7" s="22" customFormat="1">
      <c r="E87" s="36"/>
      <c r="F87" s="155"/>
      <c r="G87" s="155"/>
    </row>
    <row r="88" spans="1:7" s="22" customFormat="1">
      <c r="E88" s="36"/>
      <c r="F88" s="155"/>
      <c r="G88" s="155"/>
    </row>
    <row r="89" spans="1:7" s="22" customFormat="1">
      <c r="E89" s="36"/>
      <c r="F89" s="155"/>
      <c r="G89" s="155"/>
    </row>
    <row r="805" spans="2:2">
      <c r="B805" s="423"/>
    </row>
    <row r="806" spans="2:2">
      <c r="B806" s="423"/>
    </row>
    <row r="807" spans="2:2">
      <c r="B807" s="423"/>
    </row>
  </sheetData>
  <mergeCells count="36">
    <mergeCell ref="B49:D49"/>
    <mergeCell ref="A80:B85"/>
    <mergeCell ref="D71:F71"/>
    <mergeCell ref="B71:C71"/>
    <mergeCell ref="B805:B807"/>
    <mergeCell ref="D78:F78"/>
    <mergeCell ref="D74:F74"/>
    <mergeCell ref="D75:F75"/>
    <mergeCell ref="D76:F76"/>
    <mergeCell ref="B74:C74"/>
    <mergeCell ref="D72:F72"/>
    <mergeCell ref="D73:F73"/>
    <mergeCell ref="B72:C72"/>
    <mergeCell ref="D77:F77"/>
    <mergeCell ref="B78:C78"/>
    <mergeCell ref="B76:C76"/>
    <mergeCell ref="A12:E12"/>
    <mergeCell ref="A20:E20"/>
    <mergeCell ref="A30:E30"/>
    <mergeCell ref="A38:E38"/>
    <mergeCell ref="A47:E47"/>
    <mergeCell ref="A1:G1"/>
    <mergeCell ref="A2:G2"/>
    <mergeCell ref="A3:G3"/>
    <mergeCell ref="A4:G4"/>
    <mergeCell ref="A5:B5"/>
    <mergeCell ref="C5:E5"/>
    <mergeCell ref="B50:D50"/>
    <mergeCell ref="B51:D51"/>
    <mergeCell ref="B52:D52"/>
    <mergeCell ref="B53:D53"/>
    <mergeCell ref="B77:C77"/>
    <mergeCell ref="B75:C75"/>
    <mergeCell ref="A55:B62"/>
    <mergeCell ref="A69:F69"/>
    <mergeCell ref="B73:C73"/>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A73" zoomScale="84" zoomScaleNormal="80" workbookViewId="0">
      <selection activeCell="I9" sqref="I9"/>
    </sheetView>
  </sheetViews>
  <sheetFormatPr baseColWidth="10" defaultColWidth="11.42578125" defaultRowHeight="15"/>
  <cols>
    <col min="1" max="1" width="9.5703125" style="5" customWidth="1"/>
    <col min="2" max="2" width="22" style="5" customWidth="1"/>
    <col min="3" max="3" width="55.42578125" style="5" customWidth="1"/>
    <col min="4" max="4" width="11.42578125" style="5"/>
    <col min="5" max="5" width="17.42578125" style="5" bestFit="1" customWidth="1"/>
    <col min="6" max="6" width="16.5703125" style="201" customWidth="1"/>
    <col min="7" max="7" width="22.140625" style="201" customWidth="1"/>
    <col min="8" max="8" width="7.28515625" style="120" customWidth="1"/>
    <col min="9" max="9" width="23.28515625" style="5" customWidth="1"/>
    <col min="10" max="16384" width="11.42578125" style="5"/>
  </cols>
  <sheetData>
    <row r="1" spans="1:9">
      <c r="A1" s="424" t="s">
        <v>118</v>
      </c>
      <c r="B1" s="424"/>
      <c r="C1" s="424"/>
      <c r="D1" s="424"/>
      <c r="E1" s="424"/>
      <c r="F1" s="424"/>
      <c r="G1" s="424"/>
    </row>
    <row r="2" spans="1:9">
      <c r="A2" s="424" t="s">
        <v>475</v>
      </c>
      <c r="B2" s="424"/>
      <c r="C2" s="424"/>
      <c r="D2" s="424"/>
      <c r="E2" s="424"/>
      <c r="F2" s="424"/>
      <c r="G2" s="424"/>
    </row>
    <row r="3" spans="1:9">
      <c r="A3" s="424" t="s">
        <v>121</v>
      </c>
      <c r="B3" s="424"/>
      <c r="C3" s="424"/>
      <c r="D3" s="424"/>
      <c r="E3" s="424"/>
      <c r="F3" s="424"/>
      <c r="G3" s="424"/>
    </row>
    <row r="4" spans="1:9">
      <c r="A4" s="424" t="s">
        <v>120</v>
      </c>
      <c r="B4" s="424"/>
      <c r="C4" s="424"/>
      <c r="D4" s="424"/>
      <c r="E4" s="424"/>
      <c r="F4" s="424"/>
      <c r="G4" s="424"/>
    </row>
    <row r="5" spans="1:9" ht="50.25" customHeight="1">
      <c r="A5" s="391" t="s">
        <v>67</v>
      </c>
      <c r="B5" s="391"/>
      <c r="C5" s="391" t="s">
        <v>122</v>
      </c>
      <c r="D5" s="391"/>
      <c r="E5" s="391"/>
    </row>
    <row r="6" spans="1:9" ht="24.75" customHeight="1" thickBot="1"/>
    <row r="7" spans="1:9" ht="82.5" customHeight="1" thickBot="1">
      <c r="A7" s="425" t="s">
        <v>453</v>
      </c>
      <c r="B7" s="426"/>
      <c r="C7" s="426"/>
      <c r="D7" s="426"/>
      <c r="E7" s="426"/>
      <c r="F7" s="426"/>
      <c r="G7" s="427"/>
      <c r="H7" s="161"/>
    </row>
    <row r="8" spans="1:9" ht="54.75" customHeight="1" thickBot="1">
      <c r="A8" s="118" t="s">
        <v>6</v>
      </c>
      <c r="B8" s="118" t="s">
        <v>7</v>
      </c>
      <c r="C8" s="118" t="s">
        <v>8</v>
      </c>
      <c r="D8" s="118" t="s">
        <v>455</v>
      </c>
      <c r="E8" s="118" t="s">
        <v>454</v>
      </c>
      <c r="F8" s="202" t="s">
        <v>0</v>
      </c>
      <c r="G8" s="202" t="s">
        <v>1</v>
      </c>
      <c r="H8" s="161"/>
    </row>
    <row r="9" spans="1:9" ht="15.75" customHeight="1" thickBot="1">
      <c r="A9" s="199">
        <v>2</v>
      </c>
      <c r="B9" s="260" t="s">
        <v>457</v>
      </c>
      <c r="C9" s="258"/>
      <c r="D9" s="258"/>
      <c r="E9" s="258"/>
      <c r="F9" s="202"/>
      <c r="G9" s="202"/>
      <c r="H9" s="161"/>
    </row>
    <row r="10" spans="1:9" ht="76.5" customHeight="1" thickBot="1">
      <c r="A10" s="59" t="s">
        <v>13</v>
      </c>
      <c r="B10" s="60"/>
      <c r="C10" s="68" t="s">
        <v>152</v>
      </c>
      <c r="D10" s="66">
        <v>1</v>
      </c>
      <c r="E10" s="133" t="s">
        <v>2</v>
      </c>
      <c r="F10" s="200">
        <v>4859407.3960959995</v>
      </c>
      <c r="G10" s="200">
        <f t="shared" ref="G10:G35" si="0">ROUND(F10*D10,0)</f>
        <v>4859407</v>
      </c>
      <c r="H10" s="161"/>
      <c r="I10" s="153"/>
    </row>
    <row r="11" spans="1:9" ht="15.75" thickBot="1">
      <c r="A11" s="59" t="s">
        <v>14</v>
      </c>
      <c r="B11" s="60"/>
      <c r="C11" s="68" t="s">
        <v>85</v>
      </c>
      <c r="D11" s="66">
        <v>2</v>
      </c>
      <c r="E11" s="133" t="s">
        <v>2</v>
      </c>
      <c r="F11" s="200">
        <v>62031.557191999993</v>
      </c>
      <c r="G11" s="200">
        <f t="shared" si="0"/>
        <v>124063</v>
      </c>
      <c r="H11" s="161"/>
      <c r="I11" s="153"/>
    </row>
    <row r="12" spans="1:9" ht="84.75" customHeight="1" thickBot="1">
      <c r="A12" s="59" t="s">
        <v>15</v>
      </c>
      <c r="B12" s="60"/>
      <c r="C12" s="74" t="s">
        <v>348</v>
      </c>
      <c r="D12" s="66">
        <v>1</v>
      </c>
      <c r="E12" s="133" t="s">
        <v>2</v>
      </c>
      <c r="F12" s="200">
        <v>9571382.8688719999</v>
      </c>
      <c r="G12" s="200">
        <f t="shared" si="0"/>
        <v>9571383</v>
      </c>
      <c r="H12" s="161"/>
      <c r="I12" s="153"/>
    </row>
    <row r="13" spans="1:9" ht="29.25" thickBot="1">
      <c r="A13" s="59" t="s">
        <v>16</v>
      </c>
      <c r="B13" s="60"/>
      <c r="C13" s="74" t="s">
        <v>87</v>
      </c>
      <c r="D13" s="66">
        <v>280</v>
      </c>
      <c r="E13" s="133" t="s">
        <v>2</v>
      </c>
      <c r="F13" s="200">
        <v>120630.623784</v>
      </c>
      <c r="G13" s="200">
        <f t="shared" si="0"/>
        <v>33776575</v>
      </c>
      <c r="H13" s="161"/>
      <c r="I13" s="153"/>
    </row>
    <row r="14" spans="1:9" ht="29.25" thickBot="1">
      <c r="A14" s="59" t="s">
        <v>17</v>
      </c>
      <c r="B14" s="60"/>
      <c r="C14" s="74" t="s">
        <v>349</v>
      </c>
      <c r="D14" s="66">
        <v>1</v>
      </c>
      <c r="E14" s="133" t="s">
        <v>2</v>
      </c>
      <c r="F14" s="200">
        <v>1042894.9094079999</v>
      </c>
      <c r="G14" s="200">
        <f t="shared" si="0"/>
        <v>1042895</v>
      </c>
      <c r="H14" s="161"/>
      <c r="I14" s="153"/>
    </row>
    <row r="15" spans="1:9" ht="15.75" thickBot="1">
      <c r="A15" s="59" t="s">
        <v>18</v>
      </c>
      <c r="B15" s="60"/>
      <c r="C15" s="68" t="s">
        <v>89</v>
      </c>
      <c r="D15" s="66">
        <v>1</v>
      </c>
      <c r="E15" s="133" t="s">
        <v>2</v>
      </c>
      <c r="F15" s="200">
        <v>1444694.5165839999</v>
      </c>
      <c r="G15" s="200">
        <f t="shared" si="0"/>
        <v>1444695</v>
      </c>
      <c r="H15" s="161"/>
      <c r="I15" s="153"/>
    </row>
    <row r="16" spans="1:9" ht="15.75" thickBot="1">
      <c r="A16" s="59" t="s">
        <v>19</v>
      </c>
      <c r="B16" s="60"/>
      <c r="C16" s="68" t="s">
        <v>90</v>
      </c>
      <c r="D16" s="66">
        <v>1</v>
      </c>
      <c r="E16" s="133" t="s">
        <v>2</v>
      </c>
      <c r="F16" s="200">
        <v>135087.34509599998</v>
      </c>
      <c r="G16" s="200">
        <f t="shared" si="0"/>
        <v>135087</v>
      </c>
      <c r="H16" s="161"/>
      <c r="I16" s="153"/>
    </row>
    <row r="17" spans="1:9" ht="15.75" thickBot="1">
      <c r="A17" s="59" t="s">
        <v>20</v>
      </c>
      <c r="B17" s="60"/>
      <c r="C17" s="68" t="s">
        <v>91</v>
      </c>
      <c r="D17" s="66">
        <v>1</v>
      </c>
      <c r="E17" s="133" t="s">
        <v>2</v>
      </c>
      <c r="F17" s="200">
        <v>236547.63791999998</v>
      </c>
      <c r="G17" s="200">
        <f t="shared" si="0"/>
        <v>236548</v>
      </c>
      <c r="H17" s="161"/>
      <c r="I17" s="153"/>
    </row>
    <row r="18" spans="1:9" ht="30" customHeight="1" thickBot="1">
      <c r="A18" s="59" t="s">
        <v>21</v>
      </c>
      <c r="B18" s="60"/>
      <c r="C18" s="68" t="s">
        <v>92</v>
      </c>
      <c r="D18" s="66">
        <v>2</v>
      </c>
      <c r="E18" s="133" t="s">
        <v>2</v>
      </c>
      <c r="F18" s="200">
        <v>957816.62961599987</v>
      </c>
      <c r="G18" s="200">
        <f t="shared" si="0"/>
        <v>1915633</v>
      </c>
      <c r="H18" s="161"/>
      <c r="I18" s="153"/>
    </row>
    <row r="19" spans="1:9" ht="15.75" thickBot="1">
      <c r="A19" s="59" t="s">
        <v>22</v>
      </c>
      <c r="B19" s="60"/>
      <c r="C19" s="68" t="s">
        <v>93</v>
      </c>
      <c r="D19" s="66">
        <v>1</v>
      </c>
      <c r="E19" s="133" t="s">
        <v>2</v>
      </c>
      <c r="F19" s="200">
        <v>208732.59228799999</v>
      </c>
      <c r="G19" s="200">
        <f t="shared" si="0"/>
        <v>208733</v>
      </c>
      <c r="H19" s="161"/>
      <c r="I19" s="153"/>
    </row>
    <row r="20" spans="1:9" ht="43.5" thickBot="1">
      <c r="A20" s="59" t="s">
        <v>23</v>
      </c>
      <c r="B20" s="60"/>
      <c r="C20" s="68" t="s">
        <v>94</v>
      </c>
      <c r="D20" s="66">
        <v>1</v>
      </c>
      <c r="E20" s="133" t="s">
        <v>2</v>
      </c>
      <c r="F20" s="200">
        <v>411234.05276799999</v>
      </c>
      <c r="G20" s="200">
        <f t="shared" si="0"/>
        <v>411234</v>
      </c>
      <c r="H20" s="161"/>
      <c r="I20" s="153"/>
    </row>
    <row r="21" spans="1:9" ht="43.5" thickBot="1">
      <c r="A21" s="59" t="s">
        <v>123</v>
      </c>
      <c r="B21" s="60"/>
      <c r="C21" s="68" t="s">
        <v>95</v>
      </c>
      <c r="D21" s="66">
        <v>1</v>
      </c>
      <c r="E21" s="133" t="s">
        <v>2</v>
      </c>
      <c r="F21" s="200">
        <v>1027816.7266399999</v>
      </c>
      <c r="G21" s="200">
        <f t="shared" si="0"/>
        <v>1027817</v>
      </c>
      <c r="H21" s="161"/>
      <c r="I21" s="153"/>
    </row>
    <row r="22" spans="1:9" ht="29.25" thickBot="1">
      <c r="A22" s="59" t="s">
        <v>124</v>
      </c>
      <c r="B22" s="60"/>
      <c r="C22" s="68" t="s">
        <v>96</v>
      </c>
      <c r="D22" s="66">
        <v>6</v>
      </c>
      <c r="E22" s="133" t="s">
        <v>2</v>
      </c>
      <c r="F22" s="200">
        <v>373849.32657599996</v>
      </c>
      <c r="G22" s="200">
        <f t="shared" si="0"/>
        <v>2243096</v>
      </c>
      <c r="H22" s="161"/>
      <c r="I22" s="153"/>
    </row>
    <row r="23" spans="1:9" ht="29.25" thickBot="1">
      <c r="A23" s="59" t="s">
        <v>125</v>
      </c>
      <c r="B23" s="60"/>
      <c r="C23" s="68" t="s">
        <v>97</v>
      </c>
      <c r="D23" s="66">
        <v>1</v>
      </c>
      <c r="E23" s="133" t="s">
        <v>2</v>
      </c>
      <c r="F23" s="200">
        <v>330011.518056</v>
      </c>
      <c r="G23" s="200">
        <f t="shared" si="0"/>
        <v>330012</v>
      </c>
      <c r="H23" s="161"/>
      <c r="I23" s="153"/>
    </row>
    <row r="24" spans="1:9" ht="43.5" thickBot="1">
      <c r="A24" s="59" t="s">
        <v>126</v>
      </c>
      <c r="B24" s="60"/>
      <c r="C24" s="68" t="s">
        <v>98</v>
      </c>
      <c r="D24" s="66">
        <v>1</v>
      </c>
      <c r="E24" s="133" t="s">
        <v>2</v>
      </c>
      <c r="F24" s="200">
        <v>516267.23279999994</v>
      </c>
      <c r="G24" s="200">
        <f t="shared" si="0"/>
        <v>516267</v>
      </c>
      <c r="H24" s="161"/>
      <c r="I24" s="153"/>
    </row>
    <row r="25" spans="1:9" ht="28.5" customHeight="1" thickBot="1">
      <c r="A25" s="59" t="s">
        <v>127</v>
      </c>
      <c r="B25" s="60"/>
      <c r="C25" s="68" t="s">
        <v>99</v>
      </c>
      <c r="D25" s="66">
        <v>205</v>
      </c>
      <c r="E25" s="133" t="s">
        <v>3</v>
      </c>
      <c r="F25" s="200">
        <v>3807.2256639999996</v>
      </c>
      <c r="G25" s="200">
        <f t="shared" si="0"/>
        <v>780481</v>
      </c>
      <c r="H25" s="161"/>
      <c r="I25" s="153"/>
    </row>
    <row r="26" spans="1:9" ht="15" customHeight="1" thickBot="1">
      <c r="A26" s="59" t="s">
        <v>128</v>
      </c>
      <c r="B26" s="60"/>
      <c r="C26" s="68" t="s">
        <v>100</v>
      </c>
      <c r="D26" s="66">
        <v>10</v>
      </c>
      <c r="E26" s="133" t="s">
        <v>3</v>
      </c>
      <c r="F26" s="200">
        <v>35596.734096</v>
      </c>
      <c r="G26" s="200">
        <f t="shared" si="0"/>
        <v>355967</v>
      </c>
      <c r="H26" s="161"/>
      <c r="I26" s="153"/>
    </row>
    <row r="27" spans="1:9" ht="15" customHeight="1" thickBot="1">
      <c r="A27" s="59" t="s">
        <v>129</v>
      </c>
      <c r="B27" s="60"/>
      <c r="C27" s="68" t="s">
        <v>101</v>
      </c>
      <c r="D27" s="66">
        <v>12</v>
      </c>
      <c r="E27" s="133" t="s">
        <v>3</v>
      </c>
      <c r="F27" s="200">
        <v>6248.6813839999995</v>
      </c>
      <c r="G27" s="200">
        <f t="shared" si="0"/>
        <v>74984</v>
      </c>
      <c r="H27" s="161"/>
      <c r="I27" s="153"/>
    </row>
    <row r="28" spans="1:9" ht="15" customHeight="1" thickBot="1">
      <c r="A28" s="59" t="s">
        <v>130</v>
      </c>
      <c r="B28" s="60"/>
      <c r="C28" s="68" t="s">
        <v>102</v>
      </c>
      <c r="D28" s="66">
        <v>2</v>
      </c>
      <c r="E28" s="133" t="s">
        <v>2</v>
      </c>
      <c r="F28" s="200">
        <v>791199.92274399998</v>
      </c>
      <c r="G28" s="200">
        <f t="shared" si="0"/>
        <v>1582400</v>
      </c>
      <c r="H28" s="161"/>
      <c r="I28" s="153"/>
    </row>
    <row r="29" spans="1:9" ht="15" customHeight="1" thickBot="1">
      <c r="A29" s="59" t="s">
        <v>131</v>
      </c>
      <c r="B29" s="60"/>
      <c r="C29" s="68" t="s">
        <v>103</v>
      </c>
      <c r="D29" s="66">
        <v>6</v>
      </c>
      <c r="E29" s="340" t="s">
        <v>2</v>
      </c>
      <c r="F29" s="200">
        <v>172006.49135999999</v>
      </c>
      <c r="G29" s="200">
        <f t="shared" si="0"/>
        <v>1032039</v>
      </c>
      <c r="H29" s="161"/>
      <c r="I29" s="153"/>
    </row>
    <row r="30" spans="1:9" ht="15" customHeight="1" thickBot="1">
      <c r="A30" s="59" t="s">
        <v>132</v>
      </c>
      <c r="B30" s="60"/>
      <c r="C30" s="68" t="s">
        <v>104</v>
      </c>
      <c r="D30" s="66">
        <v>1</v>
      </c>
      <c r="E30" s="340" t="s">
        <v>2</v>
      </c>
      <c r="F30" s="200">
        <v>1198714.4977279999</v>
      </c>
      <c r="G30" s="200">
        <f t="shared" si="0"/>
        <v>1198714</v>
      </c>
      <c r="H30" s="161"/>
      <c r="I30" s="153"/>
    </row>
    <row r="31" spans="1:9" ht="29.25" thickBot="1">
      <c r="A31" s="59" t="s">
        <v>133</v>
      </c>
      <c r="B31" s="60"/>
      <c r="C31" s="68" t="s">
        <v>105</v>
      </c>
      <c r="D31" s="66">
        <v>2</v>
      </c>
      <c r="E31" s="340" t="s">
        <v>2</v>
      </c>
      <c r="F31" s="200">
        <v>903430.49359199987</v>
      </c>
      <c r="G31" s="200">
        <f t="shared" si="0"/>
        <v>1806861</v>
      </c>
      <c r="H31" s="161"/>
      <c r="I31" s="153"/>
    </row>
    <row r="32" spans="1:9" ht="15.75" thickBot="1">
      <c r="A32" s="59" t="s">
        <v>134</v>
      </c>
      <c r="B32" s="60"/>
      <c r="C32" s="68" t="s">
        <v>106</v>
      </c>
      <c r="D32" s="66">
        <v>6</v>
      </c>
      <c r="E32" s="340" t="s">
        <v>2</v>
      </c>
      <c r="F32" s="200">
        <v>48787.821279999996</v>
      </c>
      <c r="G32" s="200">
        <f t="shared" si="0"/>
        <v>292727</v>
      </c>
      <c r="H32" s="161"/>
      <c r="I32" s="153"/>
    </row>
    <row r="33" spans="1:9" ht="15.75" thickBot="1">
      <c r="A33" s="59" t="s">
        <v>135</v>
      </c>
      <c r="B33" s="60"/>
      <c r="C33" s="68" t="s">
        <v>107</v>
      </c>
      <c r="D33" s="66">
        <v>6</v>
      </c>
      <c r="E33" s="340" t="s">
        <v>2</v>
      </c>
      <c r="F33" s="200">
        <v>180686.305184</v>
      </c>
      <c r="G33" s="200">
        <f t="shared" si="0"/>
        <v>1084118</v>
      </c>
      <c r="H33" s="161"/>
      <c r="I33" s="153"/>
    </row>
    <row r="34" spans="1:9" ht="31.5" customHeight="1" thickBot="1">
      <c r="A34" s="59" t="s">
        <v>136</v>
      </c>
      <c r="B34" s="60"/>
      <c r="C34" s="68" t="s">
        <v>350</v>
      </c>
      <c r="D34" s="66">
        <v>2</v>
      </c>
      <c r="E34" s="133" t="s">
        <v>192</v>
      </c>
      <c r="F34" s="200">
        <v>11021607.566551998</v>
      </c>
      <c r="G34" s="200">
        <f t="shared" si="0"/>
        <v>22043215</v>
      </c>
      <c r="H34" s="161"/>
      <c r="I34" s="153"/>
    </row>
    <row r="35" spans="1:9" ht="119.25" customHeight="1" thickBot="1">
      <c r="A35" s="59" t="s">
        <v>137</v>
      </c>
      <c r="B35" s="60"/>
      <c r="C35" s="68" t="s">
        <v>207</v>
      </c>
      <c r="D35" s="66">
        <v>1</v>
      </c>
      <c r="E35" s="133" t="s">
        <v>192</v>
      </c>
      <c r="F35" s="200">
        <v>26780331.921991996</v>
      </c>
      <c r="G35" s="200">
        <f t="shared" si="0"/>
        <v>26780332</v>
      </c>
      <c r="H35" s="161"/>
      <c r="I35" s="153"/>
    </row>
    <row r="36" spans="1:9" ht="17.25" customHeight="1" thickBot="1">
      <c r="A36" s="388" t="s">
        <v>419</v>
      </c>
      <c r="B36" s="389"/>
      <c r="C36" s="390"/>
      <c r="D36" s="115"/>
      <c r="E36" s="132"/>
      <c r="F36" s="130"/>
      <c r="G36" s="130">
        <f>SUM(G10:G35)</f>
        <v>114875283</v>
      </c>
      <c r="H36" s="161"/>
      <c r="I36" s="153"/>
    </row>
    <row r="37" spans="1:9" ht="16.5" customHeight="1" thickBot="1">
      <c r="A37" s="72"/>
      <c r="B37" s="24"/>
      <c r="C37" s="73"/>
      <c r="D37" s="44"/>
      <c r="E37" s="27"/>
      <c r="F37" s="152"/>
      <c r="G37" s="152"/>
      <c r="H37" s="161"/>
      <c r="I37" s="153"/>
    </row>
    <row r="38" spans="1:9" ht="15.75" customHeight="1" thickBot="1">
      <c r="A38" s="199">
        <v>2</v>
      </c>
      <c r="B38" s="260" t="s">
        <v>458</v>
      </c>
      <c r="C38" s="259"/>
      <c r="D38" s="118"/>
      <c r="E38" s="160"/>
      <c r="F38" s="202"/>
      <c r="G38" s="202"/>
      <c r="H38" s="161"/>
      <c r="I38" s="153"/>
    </row>
    <row r="39" spans="1:9" ht="68.25" customHeight="1" thickBot="1">
      <c r="A39" s="59" t="s">
        <v>24</v>
      </c>
      <c r="B39" s="60"/>
      <c r="C39" s="68" t="s">
        <v>84</v>
      </c>
      <c r="D39" s="66">
        <v>1</v>
      </c>
      <c r="E39" s="133" t="s">
        <v>2</v>
      </c>
      <c r="F39" s="200">
        <v>4859407.3960959995</v>
      </c>
      <c r="G39" s="200">
        <f t="shared" ref="G39:G64" si="1">ROUND(F39*D39,0)</f>
        <v>4859407</v>
      </c>
      <c r="H39" s="161"/>
      <c r="I39" s="153"/>
    </row>
    <row r="40" spans="1:9" ht="15.75" thickBot="1">
      <c r="A40" s="59" t="s">
        <v>34</v>
      </c>
      <c r="B40" s="60"/>
      <c r="C40" s="68" t="s">
        <v>85</v>
      </c>
      <c r="D40" s="66">
        <v>2</v>
      </c>
      <c r="E40" s="133" t="s">
        <v>2</v>
      </c>
      <c r="F40" s="200">
        <v>62031.557191999993</v>
      </c>
      <c r="G40" s="200">
        <f t="shared" si="1"/>
        <v>124063</v>
      </c>
      <c r="H40" s="161"/>
      <c r="I40" s="153"/>
    </row>
    <row r="41" spans="1:9" ht="89.25" customHeight="1" thickBot="1">
      <c r="A41" s="59" t="s">
        <v>35</v>
      </c>
      <c r="B41" s="60"/>
      <c r="C41" s="68" t="s">
        <v>86</v>
      </c>
      <c r="D41" s="66">
        <v>1</v>
      </c>
      <c r="E41" s="133" t="s">
        <v>2</v>
      </c>
      <c r="F41" s="200">
        <v>4618832.646648</v>
      </c>
      <c r="G41" s="200">
        <f t="shared" si="1"/>
        <v>4618833</v>
      </c>
      <c r="H41" s="161"/>
      <c r="I41" s="153"/>
    </row>
    <row r="42" spans="1:9" ht="29.25" thickBot="1">
      <c r="A42" s="59" t="s">
        <v>37</v>
      </c>
      <c r="B42" s="60"/>
      <c r="C42" s="68" t="s">
        <v>87</v>
      </c>
      <c r="D42" s="66">
        <v>60</v>
      </c>
      <c r="E42" s="133" t="s">
        <v>2</v>
      </c>
      <c r="F42" s="200">
        <v>120630.623784</v>
      </c>
      <c r="G42" s="200">
        <f t="shared" si="1"/>
        <v>7237837</v>
      </c>
      <c r="H42" s="161"/>
      <c r="I42" s="153"/>
    </row>
    <row r="43" spans="1:9" ht="15" customHeight="1" thickBot="1">
      <c r="A43" s="59" t="s">
        <v>38</v>
      </c>
      <c r="B43" s="60"/>
      <c r="C43" s="68" t="s">
        <v>88</v>
      </c>
      <c r="D43" s="66">
        <v>1</v>
      </c>
      <c r="E43" s="133" t="s">
        <v>2</v>
      </c>
      <c r="F43" s="200">
        <v>1042894.9094079999</v>
      </c>
      <c r="G43" s="200">
        <f t="shared" si="1"/>
        <v>1042895</v>
      </c>
      <c r="H43" s="161"/>
      <c r="I43" s="153"/>
    </row>
    <row r="44" spans="1:9" ht="15" customHeight="1" thickBot="1">
      <c r="A44" s="59" t="s">
        <v>39</v>
      </c>
      <c r="B44" s="60"/>
      <c r="C44" s="68" t="s">
        <v>89</v>
      </c>
      <c r="D44" s="66">
        <v>1</v>
      </c>
      <c r="E44" s="133" t="s">
        <v>2</v>
      </c>
      <c r="F44" s="200">
        <v>1444694.5165839999</v>
      </c>
      <c r="G44" s="200">
        <f t="shared" si="1"/>
        <v>1444695</v>
      </c>
      <c r="H44" s="161"/>
      <c r="I44" s="153"/>
    </row>
    <row r="45" spans="1:9" ht="15" customHeight="1" thickBot="1">
      <c r="A45" s="59" t="s">
        <v>40</v>
      </c>
      <c r="B45" s="60"/>
      <c r="C45" s="68" t="s">
        <v>90</v>
      </c>
      <c r="D45" s="66">
        <v>1</v>
      </c>
      <c r="E45" s="133" t="s">
        <v>2</v>
      </c>
      <c r="F45" s="200">
        <v>135087.34509599998</v>
      </c>
      <c r="G45" s="200">
        <f t="shared" si="1"/>
        <v>135087</v>
      </c>
      <c r="H45" s="161"/>
      <c r="I45" s="153"/>
    </row>
    <row r="46" spans="1:9" ht="15" customHeight="1" thickBot="1">
      <c r="A46" s="59" t="s">
        <v>76</v>
      </c>
      <c r="B46" s="60"/>
      <c r="C46" s="68" t="s">
        <v>91</v>
      </c>
      <c r="D46" s="66">
        <v>1</v>
      </c>
      <c r="E46" s="133" t="s">
        <v>2</v>
      </c>
      <c r="F46" s="200">
        <v>236547.63791999998</v>
      </c>
      <c r="G46" s="200">
        <f t="shared" si="1"/>
        <v>236548</v>
      </c>
      <c r="H46" s="161"/>
      <c r="I46" s="153"/>
    </row>
    <row r="47" spans="1:9" ht="29.25" customHeight="1" thickBot="1">
      <c r="A47" s="59" t="s">
        <v>77</v>
      </c>
      <c r="B47" s="60"/>
      <c r="C47" s="68" t="s">
        <v>92</v>
      </c>
      <c r="D47" s="66">
        <v>1</v>
      </c>
      <c r="E47" s="133" t="s">
        <v>2</v>
      </c>
      <c r="F47" s="200">
        <v>957816.62961599987</v>
      </c>
      <c r="G47" s="200">
        <f t="shared" si="1"/>
        <v>957817</v>
      </c>
      <c r="H47" s="161"/>
      <c r="I47" s="153"/>
    </row>
    <row r="48" spans="1:9" ht="15" customHeight="1" thickBot="1">
      <c r="A48" s="59" t="s">
        <v>41</v>
      </c>
      <c r="B48" s="60"/>
      <c r="C48" s="68" t="s">
        <v>93</v>
      </c>
      <c r="D48" s="66">
        <v>1</v>
      </c>
      <c r="E48" s="133" t="s">
        <v>2</v>
      </c>
      <c r="F48" s="200">
        <v>208732.59228799999</v>
      </c>
      <c r="G48" s="200">
        <f t="shared" si="1"/>
        <v>208733</v>
      </c>
      <c r="H48" s="161"/>
      <c r="I48" s="153"/>
    </row>
    <row r="49" spans="1:9" ht="29.25" customHeight="1" thickBot="1">
      <c r="A49" s="59" t="s">
        <v>78</v>
      </c>
      <c r="B49" s="60"/>
      <c r="C49" s="68" t="s">
        <v>94</v>
      </c>
      <c r="D49" s="66">
        <v>1</v>
      </c>
      <c r="E49" s="133" t="s">
        <v>2</v>
      </c>
      <c r="F49" s="200">
        <v>411234.05276799999</v>
      </c>
      <c r="G49" s="200">
        <f t="shared" si="1"/>
        <v>411234</v>
      </c>
      <c r="H49" s="161"/>
      <c r="I49" s="153"/>
    </row>
    <row r="50" spans="1:9" ht="29.25" customHeight="1" thickBot="1">
      <c r="A50" s="59" t="s">
        <v>79</v>
      </c>
      <c r="B50" s="60"/>
      <c r="C50" s="68" t="s">
        <v>95</v>
      </c>
      <c r="D50" s="66">
        <v>1</v>
      </c>
      <c r="E50" s="133" t="s">
        <v>2</v>
      </c>
      <c r="F50" s="200">
        <v>1027816.7266399999</v>
      </c>
      <c r="G50" s="200">
        <f t="shared" si="1"/>
        <v>1027817</v>
      </c>
      <c r="H50" s="161"/>
      <c r="I50" s="153"/>
    </row>
    <row r="51" spans="1:9" ht="32.25" customHeight="1" thickBot="1">
      <c r="A51" s="59" t="s">
        <v>80</v>
      </c>
      <c r="B51" s="60"/>
      <c r="C51" s="68" t="s">
        <v>96</v>
      </c>
      <c r="D51" s="66">
        <v>2</v>
      </c>
      <c r="E51" s="133" t="s">
        <v>2</v>
      </c>
      <c r="F51" s="200">
        <v>373849.32657599996</v>
      </c>
      <c r="G51" s="200">
        <f t="shared" si="1"/>
        <v>747699</v>
      </c>
      <c r="H51" s="161"/>
      <c r="I51" s="153"/>
    </row>
    <row r="52" spans="1:9" ht="28.5" customHeight="1" thickBot="1">
      <c r="A52" s="59" t="s">
        <v>81</v>
      </c>
      <c r="B52" s="60"/>
      <c r="C52" s="68" t="s">
        <v>97</v>
      </c>
      <c r="D52" s="66">
        <v>1</v>
      </c>
      <c r="E52" s="133" t="s">
        <v>2</v>
      </c>
      <c r="F52" s="200">
        <v>330011.518056</v>
      </c>
      <c r="G52" s="200">
        <f t="shared" si="1"/>
        <v>330012</v>
      </c>
      <c r="H52" s="161"/>
      <c r="I52" s="153"/>
    </row>
    <row r="53" spans="1:9" ht="41.25" customHeight="1" thickBot="1">
      <c r="A53" s="59" t="s">
        <v>82</v>
      </c>
      <c r="B53" s="60"/>
      <c r="C53" s="68" t="s">
        <v>98</v>
      </c>
      <c r="D53" s="66">
        <v>1</v>
      </c>
      <c r="E53" s="133" t="s">
        <v>2</v>
      </c>
      <c r="F53" s="200">
        <v>516267.23279999994</v>
      </c>
      <c r="G53" s="200">
        <f t="shared" si="1"/>
        <v>516267</v>
      </c>
      <c r="H53" s="161"/>
      <c r="I53" s="153"/>
    </row>
    <row r="54" spans="1:9" ht="27.75" customHeight="1" thickBot="1">
      <c r="A54" s="59" t="s">
        <v>116</v>
      </c>
      <c r="B54" s="60"/>
      <c r="C54" s="68" t="s">
        <v>99</v>
      </c>
      <c r="D54" s="66">
        <v>35</v>
      </c>
      <c r="E54" s="133" t="s">
        <v>3</v>
      </c>
      <c r="F54" s="200">
        <v>3807.2256639999996</v>
      </c>
      <c r="G54" s="200">
        <f t="shared" si="1"/>
        <v>133253</v>
      </c>
      <c r="H54" s="161"/>
      <c r="I54" s="153"/>
    </row>
    <row r="55" spans="1:9" ht="14.25" customHeight="1" thickBot="1">
      <c r="A55" s="59" t="s">
        <v>138</v>
      </c>
      <c r="B55" s="60"/>
      <c r="C55" s="68" t="s">
        <v>100</v>
      </c>
      <c r="D55" s="66">
        <v>3</v>
      </c>
      <c r="E55" s="133" t="s">
        <v>3</v>
      </c>
      <c r="F55" s="200">
        <v>35596.734096</v>
      </c>
      <c r="G55" s="200">
        <f t="shared" si="1"/>
        <v>106790</v>
      </c>
      <c r="H55" s="161"/>
      <c r="I55" s="153"/>
    </row>
    <row r="56" spans="1:9" ht="14.25" customHeight="1" thickBot="1">
      <c r="A56" s="59" t="s">
        <v>139</v>
      </c>
      <c r="B56" s="60"/>
      <c r="C56" s="68" t="s">
        <v>101</v>
      </c>
      <c r="D56" s="66">
        <v>6</v>
      </c>
      <c r="E56" s="133" t="s">
        <v>109</v>
      </c>
      <c r="F56" s="200">
        <v>6248.6813839999995</v>
      </c>
      <c r="G56" s="200">
        <f t="shared" si="1"/>
        <v>37492</v>
      </c>
      <c r="H56" s="161"/>
      <c r="I56" s="153"/>
    </row>
    <row r="57" spans="1:9" ht="14.25" customHeight="1" thickBot="1">
      <c r="A57" s="59" t="s">
        <v>140</v>
      </c>
      <c r="B57" s="60"/>
      <c r="C57" s="68" t="s">
        <v>102</v>
      </c>
      <c r="D57" s="66">
        <v>1</v>
      </c>
      <c r="E57" s="133" t="s">
        <v>108</v>
      </c>
      <c r="F57" s="200">
        <v>791199.92274399998</v>
      </c>
      <c r="G57" s="200">
        <f t="shared" si="1"/>
        <v>791200</v>
      </c>
      <c r="H57" s="161"/>
      <c r="I57" s="153"/>
    </row>
    <row r="58" spans="1:9" ht="14.25" customHeight="1" thickBot="1">
      <c r="A58" s="59" t="s">
        <v>141</v>
      </c>
      <c r="B58" s="60"/>
      <c r="C58" s="68" t="s">
        <v>103</v>
      </c>
      <c r="D58" s="66">
        <v>2</v>
      </c>
      <c r="E58" s="133" t="s">
        <v>108</v>
      </c>
      <c r="F58" s="200">
        <v>172006.49135999999</v>
      </c>
      <c r="G58" s="200">
        <f t="shared" si="1"/>
        <v>344013</v>
      </c>
      <c r="H58" s="161"/>
      <c r="I58" s="153"/>
    </row>
    <row r="59" spans="1:9" ht="15" customHeight="1" thickBot="1">
      <c r="A59" s="59" t="s">
        <v>142</v>
      </c>
      <c r="B59" s="60"/>
      <c r="C59" s="68" t="s">
        <v>104</v>
      </c>
      <c r="D59" s="66">
        <v>1</v>
      </c>
      <c r="E59" s="133" t="s">
        <v>110</v>
      </c>
      <c r="F59" s="200">
        <v>1198714.4977279999</v>
      </c>
      <c r="G59" s="200">
        <f t="shared" si="1"/>
        <v>1198714</v>
      </c>
      <c r="H59" s="161"/>
      <c r="I59" s="153"/>
    </row>
    <row r="60" spans="1:9" ht="15" customHeight="1" thickBot="1">
      <c r="A60" s="59" t="s">
        <v>143</v>
      </c>
      <c r="B60" s="60"/>
      <c r="C60" s="68" t="s">
        <v>105</v>
      </c>
      <c r="D60" s="66">
        <v>2</v>
      </c>
      <c r="E60" s="133" t="s">
        <v>110</v>
      </c>
      <c r="F60" s="200">
        <v>903430.49359199987</v>
      </c>
      <c r="G60" s="200">
        <f t="shared" si="1"/>
        <v>1806861</v>
      </c>
      <c r="H60" s="161"/>
      <c r="I60" s="153"/>
    </row>
    <row r="61" spans="1:9" ht="15" customHeight="1" thickBot="1">
      <c r="A61" s="59" t="s">
        <v>144</v>
      </c>
      <c r="B61" s="60"/>
      <c r="C61" s="68" t="s">
        <v>106</v>
      </c>
      <c r="D61" s="66">
        <v>4</v>
      </c>
      <c r="E61" s="133" t="s">
        <v>111</v>
      </c>
      <c r="F61" s="200">
        <v>48787.821279999996</v>
      </c>
      <c r="G61" s="200">
        <f t="shared" si="1"/>
        <v>195151</v>
      </c>
      <c r="H61" s="161"/>
      <c r="I61" s="153"/>
    </row>
    <row r="62" spans="1:9" ht="15" customHeight="1" thickBot="1">
      <c r="A62" s="59" t="s">
        <v>145</v>
      </c>
      <c r="B62" s="60"/>
      <c r="C62" s="68" t="s">
        <v>107</v>
      </c>
      <c r="D62" s="66">
        <v>1</v>
      </c>
      <c r="E62" s="133" t="s">
        <v>111</v>
      </c>
      <c r="F62" s="200">
        <v>180686.305184</v>
      </c>
      <c r="G62" s="200">
        <f t="shared" si="1"/>
        <v>180686</v>
      </c>
      <c r="H62" s="161"/>
      <c r="I62" s="153"/>
    </row>
    <row r="63" spans="1:9" ht="29.25" customHeight="1" thickBot="1">
      <c r="A63" s="59" t="s">
        <v>146</v>
      </c>
      <c r="B63" s="60"/>
      <c r="C63" s="68" t="s">
        <v>350</v>
      </c>
      <c r="D63" s="66">
        <v>2</v>
      </c>
      <c r="E63" s="133" t="s">
        <v>110</v>
      </c>
      <c r="F63" s="200">
        <v>11021607.566551998</v>
      </c>
      <c r="G63" s="200">
        <f t="shared" si="1"/>
        <v>22043215</v>
      </c>
      <c r="H63" s="161"/>
      <c r="I63" s="153"/>
    </row>
    <row r="64" spans="1:9" ht="120.75" customHeight="1" thickBot="1">
      <c r="A64" s="59" t="s">
        <v>147</v>
      </c>
      <c r="B64" s="60"/>
      <c r="C64" s="68" t="s">
        <v>207</v>
      </c>
      <c r="D64" s="66">
        <v>1</v>
      </c>
      <c r="E64" s="133" t="s">
        <v>110</v>
      </c>
      <c r="F64" s="200">
        <v>13462414.984567998</v>
      </c>
      <c r="G64" s="200">
        <f t="shared" si="1"/>
        <v>13462415</v>
      </c>
      <c r="H64" s="161"/>
      <c r="I64" s="153"/>
    </row>
    <row r="65" spans="1:8" ht="15.75" customHeight="1" thickBot="1">
      <c r="A65" s="388" t="s">
        <v>419</v>
      </c>
      <c r="B65" s="389"/>
      <c r="C65" s="390"/>
      <c r="D65" s="115"/>
      <c r="E65" s="132"/>
      <c r="F65" s="130"/>
      <c r="G65" s="130">
        <f>SUM(G39:G64)</f>
        <v>64198734</v>
      </c>
      <c r="H65" s="161"/>
    </row>
    <row r="66" spans="1:8" ht="15.75" customHeight="1">
      <c r="A66" s="72"/>
      <c r="B66" s="24"/>
      <c r="C66" s="73"/>
      <c r="D66" s="44"/>
      <c r="E66" s="162"/>
      <c r="F66" s="153"/>
      <c r="G66" s="153"/>
      <c r="H66" s="161"/>
    </row>
    <row r="67" spans="1:8" ht="15.75" thickBot="1">
      <c r="E67" s="163"/>
      <c r="F67" s="203"/>
      <c r="G67" s="203"/>
      <c r="H67" s="161"/>
    </row>
    <row r="68" spans="1:8" ht="30" customHeight="1" thickBot="1">
      <c r="A68" s="59">
        <v>1</v>
      </c>
      <c r="B68" s="428" t="str">
        <f>+B9</f>
        <v>SUMINISTRO E INSTALACION SISTEMA DE DETECCIÓN Y EXTINCIÓN DE INCENDIO CUARTO DE SERVIDORES</v>
      </c>
      <c r="C68" s="429"/>
      <c r="D68" s="430"/>
      <c r="E68" s="131">
        <f>G36</f>
        <v>114875283</v>
      </c>
      <c r="F68" s="204"/>
      <c r="G68" s="134"/>
      <c r="H68" s="161"/>
    </row>
    <row r="69" spans="1:8" ht="30" customHeight="1" thickBot="1">
      <c r="A69" s="59">
        <v>2</v>
      </c>
      <c r="B69" s="428" t="str">
        <f>+B38</f>
        <v>SUMINISTRO E INSTALACION SISTEMA DE DETECCIÓN Y EXTINCIÓN DE INCENDIO CUARTO ELECTRICO</v>
      </c>
      <c r="C69" s="429"/>
      <c r="D69" s="430"/>
      <c r="E69" s="131">
        <f>G65</f>
        <v>64198734</v>
      </c>
      <c r="F69" s="204"/>
      <c r="G69" s="134"/>
      <c r="H69" s="161"/>
    </row>
    <row r="70" spans="1:8" ht="15.75" thickBot="1">
      <c r="A70" s="16"/>
      <c r="B70" s="17"/>
      <c r="C70" s="18"/>
      <c r="D70" s="19"/>
      <c r="E70" s="164"/>
      <c r="F70" s="153"/>
      <c r="G70" s="153"/>
      <c r="H70" s="161"/>
    </row>
    <row r="71" spans="1:8" ht="15.75" thickBot="1">
      <c r="A71" s="382" t="s">
        <v>5</v>
      </c>
      <c r="B71" s="383"/>
      <c r="C71" s="9" t="s">
        <v>395</v>
      </c>
      <c r="D71" s="10"/>
      <c r="E71" s="137">
        <f>E68+E69</f>
        <v>179074017</v>
      </c>
      <c r="F71" s="205"/>
      <c r="G71" s="134"/>
      <c r="H71" s="161"/>
    </row>
    <row r="72" spans="1:8" ht="15.75" thickBot="1">
      <c r="A72" s="384"/>
      <c r="B72" s="385"/>
      <c r="C72" s="9" t="s">
        <v>423</v>
      </c>
      <c r="D72" s="241">
        <v>0.18</v>
      </c>
      <c r="E72" s="137">
        <f>ROUND(E$71*$D72,0)</f>
        <v>32233323</v>
      </c>
      <c r="F72" s="205"/>
      <c r="G72" s="134"/>
      <c r="H72" s="161"/>
    </row>
    <row r="73" spans="1:8" ht="15.75" thickBot="1">
      <c r="A73" s="384"/>
      <c r="B73" s="385"/>
      <c r="C73" s="9" t="s">
        <v>424</v>
      </c>
      <c r="D73" s="241">
        <v>0.05</v>
      </c>
      <c r="E73" s="137">
        <f>ROUND(E$71*$D73,0)</f>
        <v>8953701</v>
      </c>
      <c r="F73" s="205"/>
      <c r="G73" s="134"/>
      <c r="H73" s="161"/>
    </row>
    <row r="74" spans="1:8" ht="15.75" thickBot="1">
      <c r="A74" s="384"/>
      <c r="B74" s="385"/>
      <c r="C74" s="9" t="s">
        <v>425</v>
      </c>
      <c r="D74" s="241">
        <v>0.02</v>
      </c>
      <c r="E74" s="137">
        <f>ROUND(E$71*$D74,0)</f>
        <v>3581480</v>
      </c>
      <c r="F74" s="205"/>
      <c r="G74" s="134"/>
      <c r="H74" s="161"/>
    </row>
    <row r="75" spans="1:8" ht="15.75" thickBot="1">
      <c r="A75" s="384"/>
      <c r="B75" s="385"/>
      <c r="C75" s="9" t="s">
        <v>426</v>
      </c>
      <c r="D75" s="241">
        <v>0.25</v>
      </c>
      <c r="E75" s="137">
        <f>SUM(E72:E74)</f>
        <v>44768504</v>
      </c>
      <c r="F75" s="205"/>
      <c r="G75" s="134"/>
      <c r="H75" s="161"/>
    </row>
    <row r="76" spans="1:8" ht="15.75" thickBot="1">
      <c r="A76" s="384"/>
      <c r="B76" s="385"/>
      <c r="C76" s="9" t="s">
        <v>428</v>
      </c>
      <c r="D76" s="241"/>
      <c r="E76" s="137">
        <f>+E71+E75</f>
        <v>223842521</v>
      </c>
      <c r="F76" s="205"/>
      <c r="G76" s="134"/>
      <c r="H76" s="161"/>
    </row>
    <row r="77" spans="1:8" ht="15.75" thickBot="1">
      <c r="A77" s="384"/>
      <c r="B77" s="385"/>
      <c r="C77" s="9" t="s">
        <v>427</v>
      </c>
      <c r="D77" s="241">
        <v>0.19</v>
      </c>
      <c r="E77" s="137">
        <f>ROUND(E$71*$D73*$D77,0)</f>
        <v>1701203</v>
      </c>
      <c r="F77" s="205"/>
      <c r="G77" s="134"/>
      <c r="H77" s="161"/>
    </row>
    <row r="78" spans="1:8" ht="15.75" thickBot="1">
      <c r="A78" s="386"/>
      <c r="B78" s="387"/>
      <c r="C78" s="9" t="s">
        <v>456</v>
      </c>
      <c r="D78" s="10"/>
      <c r="E78" s="137">
        <f>SUM(E76:E77)</f>
        <v>225543724</v>
      </c>
      <c r="F78" s="205"/>
      <c r="G78" s="134"/>
      <c r="H78" s="161"/>
    </row>
    <row r="79" spans="1:8">
      <c r="E79" s="165"/>
      <c r="F79" s="203"/>
      <c r="G79" s="203"/>
      <c r="H79" s="161"/>
    </row>
    <row r="80" spans="1:8">
      <c r="E80" s="155"/>
      <c r="F80" s="203"/>
      <c r="G80" s="203"/>
      <c r="H80" s="161"/>
    </row>
    <row r="81" spans="5:8">
      <c r="E81" s="153"/>
      <c r="F81" s="203"/>
      <c r="G81" s="203"/>
      <c r="H81" s="161"/>
    </row>
    <row r="82" spans="5:8">
      <c r="E82" s="189"/>
      <c r="F82" s="203"/>
      <c r="G82" s="203"/>
      <c r="H82" s="161"/>
    </row>
    <row r="83" spans="5:8">
      <c r="E83" s="166"/>
      <c r="F83" s="203"/>
      <c r="G83" s="203"/>
      <c r="H83" s="161"/>
    </row>
    <row r="84" spans="5:8">
      <c r="E84" s="166"/>
      <c r="F84" s="203"/>
      <c r="G84" s="203"/>
      <c r="H84" s="161"/>
    </row>
    <row r="85" spans="5:8">
      <c r="E85" s="166"/>
      <c r="F85" s="203"/>
      <c r="G85" s="203"/>
      <c r="H85" s="161"/>
    </row>
    <row r="86" spans="5:8">
      <c r="E86" s="166"/>
      <c r="F86" s="203"/>
      <c r="G86" s="203"/>
      <c r="H86" s="161"/>
    </row>
    <row r="87" spans="5:8">
      <c r="E87" s="166"/>
      <c r="F87" s="203"/>
      <c r="G87" s="203"/>
      <c r="H87" s="161"/>
    </row>
    <row r="88" spans="5:8">
      <c r="E88" s="166"/>
      <c r="F88" s="203"/>
      <c r="G88" s="203"/>
      <c r="H88" s="161"/>
    </row>
    <row r="89" spans="5:8">
      <c r="E89" s="166"/>
      <c r="F89" s="203"/>
      <c r="G89" s="203"/>
      <c r="H89" s="161"/>
    </row>
    <row r="90" spans="5:8">
      <c r="E90" s="166"/>
      <c r="F90" s="203"/>
      <c r="G90" s="203"/>
      <c r="H90" s="161"/>
    </row>
    <row r="91" spans="5:8">
      <c r="E91" s="166"/>
      <c r="F91" s="203"/>
      <c r="G91" s="203"/>
      <c r="H91" s="161"/>
    </row>
    <row r="92" spans="5:8">
      <c r="E92" s="166"/>
      <c r="F92" s="203"/>
      <c r="G92" s="203"/>
      <c r="H92" s="161"/>
    </row>
    <row r="93" spans="5:8">
      <c r="E93" s="166"/>
      <c r="F93" s="203"/>
      <c r="G93" s="203"/>
      <c r="H93" s="161"/>
    </row>
    <row r="94" spans="5:8">
      <c r="E94" s="166"/>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3" zoomScale="91" zoomScaleNormal="91" workbookViewId="0">
      <selection activeCell="I53" sqref="I53"/>
    </sheetView>
  </sheetViews>
  <sheetFormatPr baseColWidth="10" defaultColWidth="11.42578125" defaultRowHeight="14.25"/>
  <cols>
    <col min="1" max="1" width="9.5703125" style="30" customWidth="1"/>
    <col min="2" max="2" width="21.85546875" style="30" customWidth="1"/>
    <col min="3" max="3" width="60.28515625" style="30" customWidth="1"/>
    <col min="4" max="5" width="11.42578125" style="30"/>
    <col min="6" max="6" width="17.85546875" style="30" customWidth="1"/>
    <col min="7" max="7" width="20.42578125" style="30" customWidth="1"/>
    <col min="8" max="8" width="15.5703125" style="30" bestFit="1" customWidth="1"/>
    <col min="9" max="10" width="11.42578125" style="30"/>
    <col min="11" max="11" width="11.42578125" style="30" customWidth="1"/>
    <col min="12" max="13" width="11.42578125" style="30"/>
    <col min="14" max="15" width="11.42578125" style="30" customWidth="1"/>
    <col min="16" max="16384" width="11.42578125" style="30"/>
  </cols>
  <sheetData>
    <row r="1" spans="1:8" ht="15">
      <c r="A1" s="381" t="s">
        <v>118</v>
      </c>
      <c r="B1" s="381"/>
      <c r="C1" s="381"/>
      <c r="D1" s="381"/>
      <c r="E1" s="381"/>
      <c r="F1" s="381"/>
      <c r="G1" s="381"/>
    </row>
    <row r="2" spans="1:8" ht="15">
      <c r="A2" s="381" t="s">
        <v>475</v>
      </c>
      <c r="B2" s="381"/>
      <c r="C2" s="381"/>
      <c r="D2" s="381"/>
      <c r="E2" s="381"/>
      <c r="F2" s="381"/>
      <c r="G2" s="381"/>
    </row>
    <row r="3" spans="1:8" ht="15">
      <c r="A3" s="381" t="s">
        <v>119</v>
      </c>
      <c r="B3" s="381"/>
      <c r="C3" s="381"/>
      <c r="D3" s="381"/>
      <c r="E3" s="381"/>
      <c r="F3" s="381"/>
      <c r="G3" s="381"/>
    </row>
    <row r="4" spans="1:8" ht="15">
      <c r="A4" s="381" t="s">
        <v>120</v>
      </c>
      <c r="B4" s="381"/>
      <c r="C4" s="381"/>
      <c r="D4" s="381"/>
      <c r="E4" s="381"/>
      <c r="F4" s="381"/>
      <c r="G4" s="381"/>
    </row>
    <row r="5" spans="1:8" ht="67.5" customHeight="1" thickBot="1">
      <c r="A5" s="437" t="s">
        <v>67</v>
      </c>
      <c r="B5" s="437"/>
      <c r="C5" s="437" t="s">
        <v>464</v>
      </c>
      <c r="D5" s="437"/>
      <c r="E5" s="437"/>
      <c r="F5" s="114"/>
      <c r="G5" s="114"/>
    </row>
    <row r="6" spans="1:8" ht="30.75" thickBot="1">
      <c r="A6" s="31" t="s">
        <v>6</v>
      </c>
      <c r="B6" s="31" t="s">
        <v>7</v>
      </c>
      <c r="C6" s="170" t="s">
        <v>8</v>
      </c>
      <c r="D6" s="171" t="s">
        <v>9</v>
      </c>
      <c r="E6" s="172" t="s">
        <v>10</v>
      </c>
      <c r="F6" s="32" t="s">
        <v>0</v>
      </c>
      <c r="G6" s="33" t="s">
        <v>1</v>
      </c>
    </row>
    <row r="7" spans="1:8" ht="55.15" customHeight="1">
      <c r="A7" s="173" t="s">
        <v>13</v>
      </c>
      <c r="B7" s="174"/>
      <c r="C7" s="348" t="s">
        <v>372</v>
      </c>
      <c r="D7" s="175">
        <v>45</v>
      </c>
      <c r="E7" s="349" t="s">
        <v>398</v>
      </c>
      <c r="F7" s="350">
        <v>20000</v>
      </c>
      <c r="G7" s="177">
        <f>ROUND(F7*D7,0)</f>
        <v>900000</v>
      </c>
    </row>
    <row r="8" spans="1:8" ht="70.900000000000006" customHeight="1">
      <c r="A8" s="178" t="s">
        <v>14</v>
      </c>
      <c r="B8" s="179"/>
      <c r="C8" s="180" t="s">
        <v>397</v>
      </c>
      <c r="D8" s="175">
        <v>45</v>
      </c>
      <c r="E8" s="176" t="s">
        <v>373</v>
      </c>
      <c r="F8" s="184">
        <v>390000</v>
      </c>
      <c r="G8" s="262">
        <f>ROUND(F8*D8,0)</f>
        <v>17550000</v>
      </c>
    </row>
    <row r="9" spans="1:8" ht="177" customHeight="1">
      <c r="A9" s="351">
        <v>1.3</v>
      </c>
      <c r="C9" s="180" t="s">
        <v>487</v>
      </c>
      <c r="D9" s="175">
        <v>1</v>
      </c>
      <c r="E9" s="341" t="s">
        <v>10</v>
      </c>
      <c r="F9" s="185">
        <v>700000</v>
      </c>
      <c r="G9" s="262">
        <f>ROUND(F9*D9,0)</f>
        <v>700000</v>
      </c>
    </row>
    <row r="10" spans="1:8" ht="57">
      <c r="A10" s="178">
        <v>1.4</v>
      </c>
      <c r="B10" s="179"/>
      <c r="C10" s="180" t="s">
        <v>374</v>
      </c>
      <c r="D10" s="175">
        <v>64</v>
      </c>
      <c r="E10" s="176" t="s">
        <v>375</v>
      </c>
      <c r="F10" s="185">
        <v>350000</v>
      </c>
      <c r="G10" s="262">
        <f t="shared" ref="G10:G41" si="0">ROUND(F10*D10,0)</f>
        <v>22400000</v>
      </c>
      <c r="H10" s="168"/>
    </row>
    <row r="11" spans="1:8" ht="28.5">
      <c r="A11" s="178">
        <v>1.5</v>
      </c>
      <c r="B11" s="179"/>
      <c r="C11" s="180" t="s">
        <v>376</v>
      </c>
      <c r="D11" s="175">
        <v>34</v>
      </c>
      <c r="E11" s="176" t="s">
        <v>3</v>
      </c>
      <c r="F11" s="186">
        <v>25000</v>
      </c>
      <c r="G11" s="262">
        <f t="shared" si="0"/>
        <v>850000</v>
      </c>
      <c r="H11" s="168"/>
    </row>
    <row r="12" spans="1:8" ht="114">
      <c r="A12" s="178">
        <v>1.6</v>
      </c>
      <c r="B12" s="179"/>
      <c r="C12" s="180" t="s">
        <v>377</v>
      </c>
      <c r="D12" s="175">
        <v>70</v>
      </c>
      <c r="E12" s="176" t="s">
        <v>375</v>
      </c>
      <c r="F12" s="186">
        <v>270000</v>
      </c>
      <c r="G12" s="262">
        <f t="shared" si="0"/>
        <v>18900000</v>
      </c>
      <c r="H12" s="168"/>
    </row>
    <row r="13" spans="1:8" ht="42.75">
      <c r="A13" s="178">
        <v>1.7</v>
      </c>
      <c r="B13" s="179"/>
      <c r="C13" s="180" t="s">
        <v>378</v>
      </c>
      <c r="D13" s="175">
        <v>60</v>
      </c>
      <c r="E13" s="176" t="s">
        <v>375</v>
      </c>
      <c r="F13" s="186">
        <v>50000</v>
      </c>
      <c r="G13" s="262">
        <f t="shared" si="0"/>
        <v>3000000</v>
      </c>
      <c r="H13" s="168"/>
    </row>
    <row r="14" spans="1:8" ht="22.5" customHeight="1">
      <c r="A14" s="178">
        <v>1.8</v>
      </c>
      <c r="B14" s="179"/>
      <c r="C14" s="180" t="s">
        <v>379</v>
      </c>
      <c r="D14" s="175">
        <v>70</v>
      </c>
      <c r="E14" s="176" t="s">
        <v>375</v>
      </c>
      <c r="F14" s="186">
        <v>20000</v>
      </c>
      <c r="G14" s="262">
        <f t="shared" si="0"/>
        <v>1400000</v>
      </c>
      <c r="H14" s="168"/>
    </row>
    <row r="15" spans="1:8" ht="57">
      <c r="A15" s="178">
        <v>1.9</v>
      </c>
      <c r="B15" s="179"/>
      <c r="C15" s="180" t="s">
        <v>380</v>
      </c>
      <c r="D15" s="175">
        <v>10</v>
      </c>
      <c r="E15" s="176" t="s">
        <v>375</v>
      </c>
      <c r="F15" s="186">
        <v>200000</v>
      </c>
      <c r="G15" s="262">
        <f t="shared" si="0"/>
        <v>2000000</v>
      </c>
      <c r="H15" s="168"/>
    </row>
    <row r="16" spans="1:8" ht="56.25" customHeight="1">
      <c r="A16" s="178">
        <v>1.1000000000000001</v>
      </c>
      <c r="B16" s="179"/>
      <c r="C16" s="180" t="s">
        <v>381</v>
      </c>
      <c r="D16" s="175">
        <v>2</v>
      </c>
      <c r="E16" s="176" t="s">
        <v>217</v>
      </c>
      <c r="F16" s="186">
        <v>150000</v>
      </c>
      <c r="G16" s="262">
        <f t="shared" si="0"/>
        <v>300000</v>
      </c>
      <c r="H16" s="168"/>
    </row>
    <row r="17" spans="1:8" ht="28.5">
      <c r="A17" s="178">
        <v>1.1100000000000001</v>
      </c>
      <c r="B17" s="179"/>
      <c r="C17" s="180" t="s">
        <v>382</v>
      </c>
      <c r="D17" s="175">
        <v>10</v>
      </c>
      <c r="E17" s="176" t="s">
        <v>375</v>
      </c>
      <c r="F17" s="187">
        <v>270000</v>
      </c>
      <c r="G17" s="262">
        <f t="shared" si="0"/>
        <v>2700000</v>
      </c>
    </row>
    <row r="18" spans="1:8" ht="28.5">
      <c r="A18" s="178">
        <v>1.1200000000000001</v>
      </c>
      <c r="B18" s="179"/>
      <c r="C18" s="180" t="s">
        <v>383</v>
      </c>
      <c r="D18" s="175">
        <v>133</v>
      </c>
      <c r="E18" s="176" t="s">
        <v>375</v>
      </c>
      <c r="F18" s="186">
        <v>19000</v>
      </c>
      <c r="G18" s="262">
        <f t="shared" si="0"/>
        <v>2527000</v>
      </c>
      <c r="H18" s="169"/>
    </row>
    <row r="19" spans="1:8" ht="42.75">
      <c r="A19" s="178">
        <v>1.1299999999999999</v>
      </c>
      <c r="B19" s="179"/>
      <c r="C19" s="180" t="s">
        <v>384</v>
      </c>
      <c r="D19" s="175">
        <v>62</v>
      </c>
      <c r="E19" s="176" t="s">
        <v>375</v>
      </c>
      <c r="F19" s="186">
        <v>45000</v>
      </c>
      <c r="G19" s="262">
        <f t="shared" si="0"/>
        <v>2790000</v>
      </c>
      <c r="H19" s="169"/>
    </row>
    <row r="20" spans="1:8" ht="185.25">
      <c r="A20" s="178">
        <v>1.1399999999999999</v>
      </c>
      <c r="B20" s="179"/>
      <c r="C20" s="181" t="s">
        <v>385</v>
      </c>
      <c r="D20" s="175">
        <v>38</v>
      </c>
      <c r="E20" s="176" t="s">
        <v>3</v>
      </c>
      <c r="F20" s="186">
        <v>560000</v>
      </c>
      <c r="G20" s="262">
        <f t="shared" si="0"/>
        <v>21280000</v>
      </c>
    </row>
    <row r="21" spans="1:8" ht="178.9" customHeight="1">
      <c r="A21" s="178">
        <v>1.1499999999999999</v>
      </c>
      <c r="B21" s="179"/>
      <c r="C21" s="180" t="s">
        <v>386</v>
      </c>
      <c r="D21" s="175">
        <v>1</v>
      </c>
      <c r="E21" s="176" t="s">
        <v>217</v>
      </c>
      <c r="F21" s="183">
        <v>6000000</v>
      </c>
      <c r="G21" s="262">
        <f t="shared" si="0"/>
        <v>6000000</v>
      </c>
    </row>
    <row r="22" spans="1:8" ht="159" customHeight="1">
      <c r="A22" s="178">
        <v>1.1599999999999999</v>
      </c>
      <c r="B22" s="179"/>
      <c r="C22" s="180" t="s">
        <v>491</v>
      </c>
      <c r="D22" s="175">
        <v>3</v>
      </c>
      <c r="E22" s="176" t="s">
        <v>217</v>
      </c>
      <c r="F22" s="183">
        <v>2600000</v>
      </c>
      <c r="G22" s="262">
        <f t="shared" si="0"/>
        <v>7800000</v>
      </c>
    </row>
    <row r="23" spans="1:8" ht="99" customHeight="1">
      <c r="A23" s="178">
        <v>1.17</v>
      </c>
      <c r="B23" s="179"/>
      <c r="C23" s="347" t="s">
        <v>492</v>
      </c>
      <c r="D23" s="352">
        <v>1.05</v>
      </c>
      <c r="E23" s="176" t="s">
        <v>389</v>
      </c>
      <c r="F23" s="183">
        <v>7850000</v>
      </c>
      <c r="G23" s="262">
        <f>ROUND(F23*D23,0)</f>
        <v>8242500</v>
      </c>
    </row>
    <row r="24" spans="1:8" ht="308.45" customHeight="1">
      <c r="A24" s="178">
        <v>1.18</v>
      </c>
      <c r="B24" s="179"/>
      <c r="C24" s="353" t="s">
        <v>488</v>
      </c>
      <c r="D24" s="175">
        <v>15</v>
      </c>
      <c r="E24" s="176" t="s">
        <v>3</v>
      </c>
      <c r="F24" s="186">
        <v>2700000</v>
      </c>
      <c r="G24" s="262">
        <f t="shared" si="0"/>
        <v>40500000</v>
      </c>
    </row>
    <row r="25" spans="1:8" ht="42.75">
      <c r="A25" s="178">
        <v>1.19</v>
      </c>
      <c r="B25" s="179"/>
      <c r="C25" s="353" t="s">
        <v>493</v>
      </c>
      <c r="D25" s="354">
        <v>25</v>
      </c>
      <c r="E25" s="354" t="s">
        <v>109</v>
      </c>
      <c r="F25" s="186">
        <v>150000</v>
      </c>
      <c r="G25" s="262">
        <f t="shared" si="0"/>
        <v>3750000</v>
      </c>
    </row>
    <row r="26" spans="1:8" ht="57">
      <c r="A26" s="355">
        <v>1.2</v>
      </c>
      <c r="B26" s="179"/>
      <c r="C26" s="346" t="s">
        <v>489</v>
      </c>
      <c r="D26" s="356">
        <v>1700</v>
      </c>
      <c r="E26" s="356" t="s">
        <v>387</v>
      </c>
      <c r="F26" s="183">
        <v>9000</v>
      </c>
      <c r="G26" s="262">
        <f t="shared" si="0"/>
        <v>15300000</v>
      </c>
    </row>
    <row r="27" spans="1:8" ht="19.899999999999999" customHeight="1">
      <c r="A27" s="178">
        <v>1.21</v>
      </c>
      <c r="B27" s="179"/>
      <c r="C27" s="353" t="s">
        <v>388</v>
      </c>
      <c r="D27" s="354">
        <v>3.5</v>
      </c>
      <c r="E27" s="354" t="s">
        <v>389</v>
      </c>
      <c r="F27" s="186">
        <v>120000</v>
      </c>
      <c r="G27" s="262">
        <f t="shared" si="0"/>
        <v>420000</v>
      </c>
    </row>
    <row r="28" spans="1:8" ht="28.5">
      <c r="A28" s="178">
        <v>1.22</v>
      </c>
      <c r="B28" s="179"/>
      <c r="C28" s="353" t="s">
        <v>494</v>
      </c>
      <c r="D28" s="354">
        <v>3</v>
      </c>
      <c r="E28" s="354" t="s">
        <v>109</v>
      </c>
      <c r="F28" s="186">
        <v>150000</v>
      </c>
      <c r="G28" s="262">
        <f t="shared" si="0"/>
        <v>450000</v>
      </c>
    </row>
    <row r="29" spans="1:8" ht="71.25">
      <c r="A29" s="178">
        <v>1.23</v>
      </c>
      <c r="B29" s="179"/>
      <c r="C29" s="353" t="s">
        <v>390</v>
      </c>
      <c r="D29" s="354">
        <v>6</v>
      </c>
      <c r="E29" s="354" t="s">
        <v>109</v>
      </c>
      <c r="F29" s="186">
        <v>55000</v>
      </c>
      <c r="G29" s="262">
        <f t="shared" si="0"/>
        <v>330000</v>
      </c>
    </row>
    <row r="30" spans="1:8" ht="71.25">
      <c r="A30" s="178">
        <v>1.24</v>
      </c>
      <c r="B30" s="179"/>
      <c r="C30" s="346" t="s">
        <v>391</v>
      </c>
      <c r="D30" s="354">
        <v>80</v>
      </c>
      <c r="E30" s="354" t="s">
        <v>389</v>
      </c>
      <c r="F30" s="186">
        <v>150000</v>
      </c>
      <c r="G30" s="262">
        <f t="shared" si="0"/>
        <v>12000000</v>
      </c>
    </row>
    <row r="31" spans="1:8" ht="82.9" customHeight="1">
      <c r="A31" s="178">
        <v>1.25</v>
      </c>
      <c r="B31" s="179"/>
      <c r="C31" s="353" t="s">
        <v>392</v>
      </c>
      <c r="D31" s="354">
        <v>1</v>
      </c>
      <c r="E31" s="354" t="s">
        <v>339</v>
      </c>
      <c r="F31" s="186">
        <v>6000000</v>
      </c>
      <c r="G31" s="262">
        <f t="shared" si="0"/>
        <v>6000000</v>
      </c>
    </row>
    <row r="32" spans="1:8" ht="42.75">
      <c r="A32" s="178">
        <v>1.26</v>
      </c>
      <c r="B32" s="182"/>
      <c r="C32" s="357" t="s">
        <v>356</v>
      </c>
      <c r="D32" s="358">
        <v>88</v>
      </c>
      <c r="E32" s="176" t="s">
        <v>2</v>
      </c>
      <c r="F32" s="359">
        <v>48000</v>
      </c>
      <c r="G32" s="262">
        <f t="shared" si="0"/>
        <v>4224000</v>
      </c>
    </row>
    <row r="33" spans="1:8" ht="55.15" customHeight="1">
      <c r="A33" s="178">
        <v>1.27</v>
      </c>
      <c r="B33" s="182"/>
      <c r="C33" s="357" t="s">
        <v>208</v>
      </c>
      <c r="D33" s="358">
        <v>32</v>
      </c>
      <c r="E33" s="176" t="s">
        <v>2</v>
      </c>
      <c r="F33" s="359">
        <v>67000</v>
      </c>
      <c r="G33" s="262">
        <f t="shared" si="0"/>
        <v>2144000</v>
      </c>
    </row>
    <row r="34" spans="1:8" ht="71.25">
      <c r="A34" s="178">
        <v>1.28</v>
      </c>
      <c r="B34" s="182"/>
      <c r="C34" s="357" t="s">
        <v>393</v>
      </c>
      <c r="D34" s="358">
        <v>10</v>
      </c>
      <c r="E34" s="176" t="s">
        <v>2</v>
      </c>
      <c r="F34" s="359">
        <v>195000</v>
      </c>
      <c r="G34" s="262">
        <f t="shared" si="0"/>
        <v>1950000</v>
      </c>
    </row>
    <row r="35" spans="1:8" ht="42.75">
      <c r="A35" s="178">
        <v>1.29</v>
      </c>
      <c r="B35" s="182"/>
      <c r="C35" s="357" t="s">
        <v>210</v>
      </c>
      <c r="D35" s="358">
        <v>7</v>
      </c>
      <c r="E35" s="176" t="s">
        <v>2</v>
      </c>
      <c r="F35" s="359">
        <v>3300000</v>
      </c>
      <c r="G35" s="262">
        <f t="shared" si="0"/>
        <v>23100000</v>
      </c>
    </row>
    <row r="36" spans="1:8" ht="42.75">
      <c r="A36" s="178">
        <v>1.3</v>
      </c>
      <c r="B36" s="182"/>
      <c r="C36" s="357" t="s">
        <v>209</v>
      </c>
      <c r="D36" s="358">
        <v>4</v>
      </c>
      <c r="E36" s="176" t="s">
        <v>2</v>
      </c>
      <c r="F36" s="359">
        <v>3300000</v>
      </c>
      <c r="G36" s="262">
        <f t="shared" si="0"/>
        <v>13200000</v>
      </c>
    </row>
    <row r="37" spans="1:8" ht="42.75">
      <c r="A37" s="178">
        <v>1.31</v>
      </c>
      <c r="B37" s="182"/>
      <c r="C37" s="357" t="s">
        <v>211</v>
      </c>
      <c r="D37" s="358">
        <v>4</v>
      </c>
      <c r="E37" s="176" t="s">
        <v>2</v>
      </c>
      <c r="F37" s="359">
        <v>3300000</v>
      </c>
      <c r="G37" s="262">
        <f t="shared" si="0"/>
        <v>13200000</v>
      </c>
    </row>
    <row r="38" spans="1:8" ht="28.5">
      <c r="A38" s="178">
        <v>1.32</v>
      </c>
      <c r="B38" s="182"/>
      <c r="C38" s="357" t="s">
        <v>394</v>
      </c>
      <c r="D38" s="358">
        <v>1</v>
      </c>
      <c r="E38" s="176" t="s">
        <v>4</v>
      </c>
      <c r="F38" s="359">
        <v>3900000</v>
      </c>
      <c r="G38" s="262">
        <f t="shared" si="0"/>
        <v>3900000</v>
      </c>
    </row>
    <row r="39" spans="1:8" ht="42.75">
      <c r="A39" s="178">
        <v>1.33</v>
      </c>
      <c r="B39" s="182"/>
      <c r="C39" s="357" t="s">
        <v>409</v>
      </c>
      <c r="D39" s="358">
        <v>1000</v>
      </c>
      <c r="E39" s="176" t="s">
        <v>387</v>
      </c>
      <c r="F39" s="359">
        <v>10500</v>
      </c>
      <c r="G39" s="262">
        <f t="shared" si="0"/>
        <v>10500000</v>
      </c>
    </row>
    <row r="40" spans="1:8" ht="42.75">
      <c r="A40" s="178">
        <v>1.34</v>
      </c>
      <c r="B40" s="182"/>
      <c r="C40" s="357" t="s">
        <v>410</v>
      </c>
      <c r="D40" s="360">
        <v>96</v>
      </c>
      <c r="E40" s="176" t="s">
        <v>2</v>
      </c>
      <c r="F40" s="359">
        <v>58000</v>
      </c>
      <c r="G40" s="262">
        <f t="shared" si="0"/>
        <v>5568000</v>
      </c>
    </row>
    <row r="41" spans="1:8" ht="43.5" thickBot="1">
      <c r="A41" s="361">
        <v>1.35</v>
      </c>
      <c r="B41" s="263"/>
      <c r="C41" s="362" t="s">
        <v>411</v>
      </c>
      <c r="D41" s="363">
        <v>40</v>
      </c>
      <c r="E41" s="364" t="s">
        <v>2</v>
      </c>
      <c r="F41" s="365">
        <v>80000</v>
      </c>
      <c r="G41" s="366">
        <f t="shared" si="0"/>
        <v>3200000</v>
      </c>
    </row>
    <row r="42" spans="1:8" ht="15">
      <c r="A42" s="264"/>
      <c r="B42" s="265"/>
      <c r="C42" s="433" t="s">
        <v>395</v>
      </c>
      <c r="D42" s="434"/>
      <c r="E42" s="266"/>
      <c r="F42" s="267"/>
      <c r="G42" s="268">
        <f>SUM(G7:G41)</f>
        <v>279075500</v>
      </c>
    </row>
    <row r="43" spans="1:8" ht="15">
      <c r="A43" s="269"/>
      <c r="B43" s="182"/>
      <c r="C43" s="435" t="s">
        <v>423</v>
      </c>
      <c r="D43" s="436"/>
      <c r="E43" s="188"/>
      <c r="F43" s="275">
        <v>0.18</v>
      </c>
      <c r="G43" s="270">
        <f>ROUND(G$42*$F43,0)</f>
        <v>50233590</v>
      </c>
    </row>
    <row r="44" spans="1:8" ht="15">
      <c r="A44" s="269"/>
      <c r="B44" s="182"/>
      <c r="C44" s="435" t="s">
        <v>424</v>
      </c>
      <c r="D44" s="436"/>
      <c r="E44" s="188"/>
      <c r="F44" s="275">
        <v>0.05</v>
      </c>
      <c r="G44" s="270">
        <f>ROUND(G$42*$F44,0)</f>
        <v>13953775</v>
      </c>
    </row>
    <row r="45" spans="1:8" ht="15">
      <c r="A45" s="269"/>
      <c r="B45" s="182"/>
      <c r="C45" s="435" t="s">
        <v>459</v>
      </c>
      <c r="D45" s="436"/>
      <c r="E45" s="188"/>
      <c r="F45" s="275">
        <v>0.02</v>
      </c>
      <c r="G45" s="270">
        <f>ROUND(G$42*$F45,0)</f>
        <v>5581510</v>
      </c>
      <c r="H45" s="239"/>
    </row>
    <row r="46" spans="1:8" ht="15">
      <c r="A46" s="269"/>
      <c r="B46" s="182"/>
      <c r="C46" s="435" t="s">
        <v>460</v>
      </c>
      <c r="D46" s="436"/>
      <c r="E46" s="188"/>
      <c r="F46" s="275">
        <v>0.25</v>
      </c>
      <c r="G46" s="270">
        <f>SUM(G43:G45)</f>
        <v>69768875</v>
      </c>
      <c r="H46" s="239"/>
    </row>
    <row r="47" spans="1:8" ht="15">
      <c r="A47" s="269"/>
      <c r="B47" s="182"/>
      <c r="C47" s="435" t="s">
        <v>461</v>
      </c>
      <c r="D47" s="436"/>
      <c r="E47" s="188"/>
      <c r="F47" s="275"/>
      <c r="G47" s="270">
        <f>+G42+G46</f>
        <v>348844375</v>
      </c>
      <c r="H47" s="239"/>
    </row>
    <row r="48" spans="1:8" ht="15">
      <c r="A48" s="269"/>
      <c r="B48" s="182"/>
      <c r="C48" s="435" t="s">
        <v>462</v>
      </c>
      <c r="D48" s="436"/>
      <c r="E48" s="188"/>
      <c r="F48" s="275">
        <v>0.19</v>
      </c>
      <c r="G48" s="270">
        <f>ROUND(G$42*$F44*$F48,0)</f>
        <v>2651217</v>
      </c>
    </row>
    <row r="49" spans="1:7" ht="15.75" thickBot="1">
      <c r="A49" s="271"/>
      <c r="B49" s="263"/>
      <c r="C49" s="431" t="s">
        <v>463</v>
      </c>
      <c r="D49" s="432"/>
      <c r="E49" s="272"/>
      <c r="F49" s="273"/>
      <c r="G49" s="274">
        <f>SUM(G47:G48)</f>
        <v>351495592</v>
      </c>
    </row>
    <row r="51" spans="1:7">
      <c r="G51" s="155"/>
    </row>
    <row r="52" spans="1:7">
      <c r="G52" s="155"/>
    </row>
    <row r="53" spans="1:7">
      <c r="G53" s="367"/>
    </row>
  </sheetData>
  <mergeCells count="14">
    <mergeCell ref="A1:G1"/>
    <mergeCell ref="A2:G2"/>
    <mergeCell ref="A3:G3"/>
    <mergeCell ref="A4:G4"/>
    <mergeCell ref="A5:B5"/>
    <mergeCell ref="C5:E5"/>
    <mergeCell ref="C49:D49"/>
    <mergeCell ref="C42:D42"/>
    <mergeCell ref="C43:D43"/>
    <mergeCell ref="C44:D44"/>
    <mergeCell ref="C45:D45"/>
    <mergeCell ref="C48:D48"/>
    <mergeCell ref="C46:D46"/>
    <mergeCell ref="C47:D47"/>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89" zoomScaleNormal="89" workbookViewId="0">
      <selection activeCell="F37" sqref="F37"/>
    </sheetView>
  </sheetViews>
  <sheetFormatPr baseColWidth="10" defaultRowHeight="15"/>
  <cols>
    <col min="1" max="1" width="9.5703125" customWidth="1"/>
    <col min="2" max="2" width="30.7109375" customWidth="1"/>
    <col min="3" max="3" width="60.28515625" customWidth="1"/>
    <col min="6" max="6" width="17.7109375" customWidth="1"/>
    <col min="7" max="7" width="18.42578125" customWidth="1"/>
    <col min="8" max="8" width="24.85546875" customWidth="1"/>
    <col min="9" max="9" width="23.28515625" customWidth="1"/>
    <col min="10" max="10" width="18.42578125" customWidth="1"/>
  </cols>
  <sheetData>
    <row r="1" spans="1:10" s="2" customFormat="1">
      <c r="A1" s="381" t="s">
        <v>118</v>
      </c>
      <c r="B1" s="381"/>
      <c r="C1" s="381"/>
      <c r="D1" s="381"/>
      <c r="E1" s="381"/>
      <c r="F1" s="381"/>
    </row>
    <row r="2" spans="1:10" s="2" customFormat="1">
      <c r="A2" s="381" t="s">
        <v>475</v>
      </c>
      <c r="B2" s="381"/>
      <c r="C2" s="381"/>
      <c r="D2" s="381"/>
      <c r="E2" s="381"/>
      <c r="F2" s="381"/>
    </row>
    <row r="3" spans="1:10" s="2" customFormat="1">
      <c r="A3" s="381" t="s">
        <v>119</v>
      </c>
      <c r="B3" s="381"/>
      <c r="C3" s="381"/>
      <c r="D3" s="381"/>
      <c r="E3" s="381"/>
      <c r="F3" s="381"/>
    </row>
    <row r="4" spans="1:10" s="2" customFormat="1">
      <c r="A4" s="381" t="s">
        <v>120</v>
      </c>
      <c r="B4" s="381"/>
      <c r="C4" s="381"/>
      <c r="D4" s="381"/>
      <c r="E4" s="381"/>
      <c r="F4" s="381"/>
      <c r="H4" s="111"/>
      <c r="I4" s="112"/>
    </row>
    <row r="5" spans="1:10" s="2" customFormat="1" ht="67.5" customHeight="1">
      <c r="A5" s="437" t="s">
        <v>67</v>
      </c>
      <c r="B5" s="437"/>
      <c r="C5" s="437" t="s">
        <v>471</v>
      </c>
      <c r="D5" s="437"/>
      <c r="E5" s="437"/>
      <c r="F5" s="8"/>
      <c r="H5" s="111"/>
      <c r="I5" s="113"/>
      <c r="J5" s="111"/>
    </row>
    <row r="6" spans="1:10" s="2" customFormat="1" ht="5.25" customHeight="1" thickBot="1">
      <c r="A6" s="8"/>
      <c r="B6" s="8"/>
      <c r="C6" s="8"/>
      <c r="D6" s="8"/>
      <c r="E6" s="8"/>
      <c r="F6" s="8"/>
    </row>
    <row r="7" spans="1:10" s="2" customFormat="1" ht="22.9" customHeight="1" thickBot="1">
      <c r="A7" s="326" t="s">
        <v>6</v>
      </c>
      <c r="B7" s="326" t="s">
        <v>7</v>
      </c>
      <c r="C7" s="326" t="s">
        <v>8</v>
      </c>
      <c r="D7" s="336" t="s">
        <v>9</v>
      </c>
      <c r="E7" s="326" t="s">
        <v>10</v>
      </c>
      <c r="F7" s="336" t="s">
        <v>0</v>
      </c>
      <c r="G7" s="337" t="s">
        <v>370</v>
      </c>
    </row>
    <row r="8" spans="1:10" s="2" customFormat="1" ht="75" customHeight="1" thickBot="1">
      <c r="A8" s="329" t="s">
        <v>13</v>
      </c>
      <c r="B8" s="330"/>
      <c r="C8" s="331" t="s">
        <v>478</v>
      </c>
      <c r="D8" s="332">
        <v>2</v>
      </c>
      <c r="E8" s="333" t="s">
        <v>217</v>
      </c>
      <c r="F8" s="334">
        <v>24713088</v>
      </c>
      <c r="G8" s="335">
        <f>ROUND(F8*D8,0)</f>
        <v>49426176</v>
      </c>
      <c r="H8" s="304"/>
    </row>
    <row r="9" spans="1:10" s="305" customFormat="1" ht="82.9" customHeight="1" thickBot="1">
      <c r="A9" s="329"/>
      <c r="B9" s="330"/>
      <c r="C9" s="307" t="s">
        <v>479</v>
      </c>
      <c r="D9" s="317">
        <v>1</v>
      </c>
      <c r="E9" s="318" t="s">
        <v>217</v>
      </c>
      <c r="F9" s="319">
        <v>85009408</v>
      </c>
      <c r="G9" s="320">
        <f>ROUND(F9*D9,0)</f>
        <v>85009408</v>
      </c>
      <c r="H9" s="304"/>
    </row>
    <row r="10" spans="1:10" s="303" customFormat="1" ht="28.15" customHeight="1" thickBot="1">
      <c r="A10" s="310"/>
      <c r="B10" s="311"/>
      <c r="C10" s="306" t="s">
        <v>481</v>
      </c>
      <c r="D10" s="312">
        <v>4</v>
      </c>
      <c r="E10" s="313" t="s">
        <v>217</v>
      </c>
      <c r="F10" s="304">
        <v>2176000</v>
      </c>
      <c r="G10" s="314">
        <f>F10*D10</f>
        <v>8704000</v>
      </c>
      <c r="I10" s="304"/>
    </row>
    <row r="11" spans="1:10" s="303" customFormat="1" ht="16.899999999999999" customHeight="1" thickBot="1">
      <c r="A11" s="316"/>
      <c r="B11" s="321"/>
      <c r="C11" s="338" t="s">
        <v>476</v>
      </c>
      <c r="D11" s="322">
        <v>17</v>
      </c>
      <c r="E11" s="323" t="s">
        <v>217</v>
      </c>
      <c r="F11" s="315">
        <v>2218176</v>
      </c>
      <c r="G11" s="324">
        <f>F11*D11</f>
        <v>37708992</v>
      </c>
      <c r="H11" s="158"/>
    </row>
    <row r="12" spans="1:10" s="303" customFormat="1" ht="29.25" thickBot="1">
      <c r="A12" s="316"/>
      <c r="B12" s="321"/>
      <c r="C12" s="308" t="s">
        <v>477</v>
      </c>
      <c r="D12" s="322">
        <v>1</v>
      </c>
      <c r="E12" s="323" t="s">
        <v>217</v>
      </c>
      <c r="F12" s="315">
        <v>510400</v>
      </c>
      <c r="G12" s="324">
        <f>F12*D12</f>
        <v>510400</v>
      </c>
      <c r="H12" s="158"/>
    </row>
    <row r="13" spans="1:10" s="107" customFormat="1" ht="48.6" customHeight="1" thickBot="1">
      <c r="A13" s="316" t="s">
        <v>15</v>
      </c>
      <c r="B13" s="321"/>
      <c r="C13" s="309" t="s">
        <v>219</v>
      </c>
      <c r="D13" s="322">
        <v>1</v>
      </c>
      <c r="E13" s="323" t="s">
        <v>192</v>
      </c>
      <c r="F13" s="315">
        <v>11692800</v>
      </c>
      <c r="G13" s="324">
        <f>ROUND(F13*D13,0)</f>
        <v>11692800</v>
      </c>
      <c r="I13" s="304"/>
    </row>
    <row r="14" spans="1:10" s="2" customFormat="1" thickBot="1">
      <c r="A14" s="316" t="s">
        <v>16</v>
      </c>
      <c r="B14" s="321"/>
      <c r="C14" s="309" t="s">
        <v>352</v>
      </c>
      <c r="D14" s="322">
        <v>1</v>
      </c>
      <c r="E14" s="323" t="s">
        <v>192</v>
      </c>
      <c r="F14" s="315">
        <v>5600000</v>
      </c>
      <c r="G14" s="324">
        <f>ROUND(F14*D14,0)</f>
        <v>5600000</v>
      </c>
    </row>
    <row r="15" spans="1:10" s="2" customFormat="1" ht="18.600000000000001" customHeight="1" thickBot="1">
      <c r="A15" s="438" t="s">
        <v>33</v>
      </c>
      <c r="B15" s="439"/>
      <c r="C15" s="439"/>
      <c r="D15" s="439"/>
      <c r="E15" s="440"/>
      <c r="F15" s="325"/>
      <c r="G15" s="327">
        <f>SUM(G8:G14)</f>
        <v>198651776</v>
      </c>
      <c r="H15" s="121"/>
      <c r="J15" s="108"/>
    </row>
    <row r="16" spans="1:10" s="107" customFormat="1">
      <c r="A16" s="106"/>
      <c r="B16" s="106"/>
      <c r="C16" s="106"/>
      <c r="D16" s="106"/>
      <c r="E16" s="106"/>
      <c r="F16" s="124"/>
      <c r="G16" s="28"/>
      <c r="J16" s="108"/>
    </row>
    <row r="18" spans="1:7" ht="32.25" customHeight="1">
      <c r="B18" s="442" t="s">
        <v>218</v>
      </c>
      <c r="C18" s="442"/>
      <c r="D18" s="442"/>
      <c r="E18" s="442"/>
      <c r="F18" s="442"/>
    </row>
    <row r="21" spans="1:7" ht="19.5" thickBot="1">
      <c r="A21" s="443" t="s">
        <v>220</v>
      </c>
      <c r="B21" s="443"/>
      <c r="C21" s="443"/>
      <c r="D21" s="443"/>
      <c r="E21" s="443"/>
      <c r="F21" s="443"/>
    </row>
    <row r="22" spans="1:7" ht="24" customHeight="1" thickBot="1">
      <c r="A22" s="326" t="s">
        <v>6</v>
      </c>
      <c r="B22" s="326" t="s">
        <v>7</v>
      </c>
      <c r="C22" s="326" t="s">
        <v>8</v>
      </c>
      <c r="D22" s="326" t="s">
        <v>9</v>
      </c>
      <c r="E22" s="326" t="s">
        <v>10</v>
      </c>
      <c r="F22" s="326" t="s">
        <v>0</v>
      </c>
      <c r="G22" s="326"/>
    </row>
    <row r="23" spans="1:7" ht="44.25" thickBot="1">
      <c r="A23" s="309" t="s">
        <v>13</v>
      </c>
      <c r="B23" s="309"/>
      <c r="C23" s="309" t="s">
        <v>221</v>
      </c>
      <c r="D23" s="309">
        <v>1</v>
      </c>
      <c r="E23" s="309" t="s">
        <v>192</v>
      </c>
      <c r="F23" s="344">
        <v>23000000</v>
      </c>
      <c r="G23" s="315">
        <f>ROUND(F23*D23,0)</f>
        <v>23000000</v>
      </c>
    </row>
    <row r="24" spans="1:7" ht="44.25" thickBot="1">
      <c r="A24" s="309" t="s">
        <v>14</v>
      </c>
      <c r="B24" s="309"/>
      <c r="C24" s="309" t="s">
        <v>222</v>
      </c>
      <c r="D24" s="309">
        <v>1</v>
      </c>
      <c r="E24" s="309" t="s">
        <v>192</v>
      </c>
      <c r="F24" s="344">
        <v>15000000</v>
      </c>
      <c r="G24" s="315">
        <f>ROUND(F24*D24,0)</f>
        <v>15000000</v>
      </c>
    </row>
    <row r="25" spans="1:7" s="1" customFormat="1" ht="47.25" customHeight="1" thickBot="1">
      <c r="A25" s="309" t="s">
        <v>15</v>
      </c>
      <c r="B25" s="309"/>
      <c r="C25" s="309" t="s">
        <v>223</v>
      </c>
      <c r="D25" s="309">
        <v>1</v>
      </c>
      <c r="E25" s="309" t="s">
        <v>192</v>
      </c>
      <c r="F25" s="345">
        <v>5000000</v>
      </c>
      <c r="G25" s="315">
        <f>ROUND(F25*D25,0)</f>
        <v>5000000</v>
      </c>
    </row>
    <row r="26" spans="1:7" ht="58.5" thickBot="1">
      <c r="A26" s="309" t="s">
        <v>16</v>
      </c>
      <c r="B26" s="309"/>
      <c r="C26" s="309" t="s">
        <v>224</v>
      </c>
      <c r="D26" s="309">
        <v>1</v>
      </c>
      <c r="E26" s="309" t="s">
        <v>192</v>
      </c>
      <c r="F26" s="345">
        <v>3000000</v>
      </c>
      <c r="G26" s="315">
        <f>ROUND(F26*D26,0)</f>
        <v>3000000</v>
      </c>
    </row>
    <row r="27" spans="1:7" ht="17.45" customHeight="1" thickBot="1">
      <c r="A27" s="444" t="s">
        <v>33</v>
      </c>
      <c r="B27" s="445"/>
      <c r="C27" s="445"/>
      <c r="D27" s="445"/>
      <c r="E27" s="446"/>
      <c r="F27" s="315"/>
      <c r="G27" s="328">
        <f>SUM(G23:G26)</f>
        <v>46000000</v>
      </c>
    </row>
    <row r="29" spans="1:7" ht="15.75" thickBot="1"/>
    <row r="30" spans="1:7" s="5" customFormat="1" ht="15.75" thickBot="1">
      <c r="A30" s="59">
        <v>1</v>
      </c>
      <c r="B30" s="441" t="s">
        <v>371</v>
      </c>
      <c r="C30" s="398"/>
      <c r="D30" s="253"/>
      <c r="E30" s="261"/>
      <c r="F30" s="136">
        <f>G15</f>
        <v>198651776</v>
      </c>
      <c r="G30" s="159"/>
    </row>
    <row r="31" spans="1:7" s="5" customFormat="1" ht="15.75" thickBot="1">
      <c r="A31" s="59">
        <v>2</v>
      </c>
      <c r="B31" s="441" t="s">
        <v>365</v>
      </c>
      <c r="C31" s="398"/>
      <c r="D31" s="253"/>
      <c r="E31" s="261"/>
      <c r="F31" s="136">
        <f>+G27</f>
        <v>46000000</v>
      </c>
      <c r="G31" s="159"/>
    </row>
    <row r="32" spans="1:7" s="5" customFormat="1" ht="15.75" thickBot="1">
      <c r="A32" s="16"/>
      <c r="B32" s="17"/>
      <c r="C32" s="18"/>
      <c r="D32" s="19"/>
      <c r="E32" s="20"/>
      <c r="F32" s="21"/>
      <c r="G32" s="120"/>
    </row>
    <row r="33" spans="1:7" s="5" customFormat="1" ht="15.75" thickBot="1">
      <c r="A33" s="382" t="s">
        <v>5</v>
      </c>
      <c r="B33" s="383"/>
      <c r="C33" s="9" t="s">
        <v>68</v>
      </c>
      <c r="D33" s="10"/>
      <c r="E33" s="10"/>
      <c r="F33" s="137">
        <f>SUM(F30:F32)</f>
        <v>244651776</v>
      </c>
      <c r="G33" s="120"/>
    </row>
    <row r="34" spans="1:7" s="5" customFormat="1" ht="15.75" thickBot="1">
      <c r="A34" s="384"/>
      <c r="B34" s="385"/>
      <c r="C34" s="9" t="s">
        <v>205</v>
      </c>
      <c r="D34" s="10"/>
      <c r="E34" s="105" t="s">
        <v>117</v>
      </c>
      <c r="F34" s="137">
        <f>ROUND(F33*E34,0)</f>
        <v>46483837</v>
      </c>
      <c r="G34" s="120"/>
    </row>
    <row r="35" spans="1:7" s="5" customFormat="1" ht="15.75" thickBot="1">
      <c r="A35" s="386"/>
      <c r="B35" s="387"/>
      <c r="C35" s="9" t="s">
        <v>468</v>
      </c>
      <c r="D35" s="10"/>
      <c r="E35" s="10"/>
      <c r="F35" s="137">
        <f>F34+F33</f>
        <v>291135613</v>
      </c>
      <c r="G35" s="120"/>
    </row>
    <row r="36" spans="1:7">
      <c r="F36" s="167"/>
    </row>
    <row r="37" spans="1:7">
      <c r="F37" s="155"/>
    </row>
  </sheetData>
  <mergeCells count="13">
    <mergeCell ref="B30:C30"/>
    <mergeCell ref="B31:C31"/>
    <mergeCell ref="A33:B35"/>
    <mergeCell ref="B18:F18"/>
    <mergeCell ref="A21:F21"/>
    <mergeCell ref="A27:E27"/>
    <mergeCell ref="A15:E15"/>
    <mergeCell ref="A1:F1"/>
    <mergeCell ref="A2:F2"/>
    <mergeCell ref="A3:F3"/>
    <mergeCell ref="A4:F4"/>
    <mergeCell ref="A5:B5"/>
    <mergeCell ref="C5:E5"/>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Windows User</cp:lastModifiedBy>
  <cp:lastPrinted>2018-11-20T05:10:16Z</cp:lastPrinted>
  <dcterms:created xsi:type="dcterms:W3CDTF">2013-04-13T21:45:28Z</dcterms:created>
  <dcterms:modified xsi:type="dcterms:W3CDTF">2019-04-01T21:17:01Z</dcterms:modified>
</cp:coreProperties>
</file>